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355" windowHeight="5895" activeTab="1"/>
  </bookViews>
  <sheets>
    <sheet name="Form 2" sheetId="2" r:id="rId1"/>
    <sheet name="Form 3" sheetId="1" r:id="rId2"/>
    <sheet name="Surplus Utilisation" sheetId="3" r:id="rId3"/>
  </sheets>
  <definedNames>
    <definedName name="_xlnm.Print_Area" localSheetId="0">'Form 2'!$A$1:$U$107</definedName>
    <definedName name="_xlnm.Print_Area" localSheetId="1">'Form 3'!$A$1:$M$100</definedName>
  </definedNames>
  <calcPr calcId="145621"/>
</workbook>
</file>

<file path=xl/calcChain.xml><?xml version="1.0" encoding="utf-8"?>
<calcChain xmlns="http://schemas.openxmlformats.org/spreadsheetml/2006/main">
  <c r="D27" i="3" l="1"/>
  <c r="E97" i="1" l="1"/>
  <c r="E95" i="1"/>
  <c r="E94" i="1"/>
  <c r="E63" i="1"/>
  <c r="D94" i="1" l="1"/>
  <c r="D5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8" i="1"/>
  <c r="D22" i="1"/>
  <c r="D20" i="1"/>
  <c r="D19" i="1"/>
  <c r="D18" i="1"/>
  <c r="D17" i="1"/>
  <c r="D16" i="1"/>
  <c r="D15" i="1"/>
  <c r="D12" i="1"/>
  <c r="D11" i="1"/>
  <c r="D10" i="1"/>
  <c r="D9" i="1"/>
  <c r="B2" i="1"/>
  <c r="D61" i="1" l="1"/>
  <c r="D60" i="1"/>
  <c r="D59" i="1"/>
  <c r="D58" i="1"/>
  <c r="D30" i="1"/>
  <c r="D29" i="1"/>
  <c r="D25" i="1"/>
  <c r="D24" i="1"/>
  <c r="D23" i="1"/>
  <c r="L11" i="1"/>
  <c r="L10" i="1"/>
  <c r="D68" i="1" l="1"/>
  <c r="L68" i="1" s="1"/>
  <c r="D67" i="1"/>
  <c r="L67" i="1" s="1"/>
  <c r="D66" i="1"/>
  <c r="L66" i="1" s="1"/>
  <c r="D65" i="1"/>
  <c r="D64" i="1"/>
  <c r="B63" i="1"/>
  <c r="L65" i="1"/>
  <c r="T66" i="2"/>
  <c r="P66" i="2"/>
  <c r="L66" i="2"/>
  <c r="H66" i="2"/>
  <c r="D66" i="2"/>
  <c r="D63" i="1" l="1"/>
  <c r="A1" i="3"/>
  <c r="D78" i="1"/>
  <c r="L78" i="1" s="1"/>
  <c r="D77" i="1"/>
  <c r="L77" i="1" s="1"/>
  <c r="B77" i="1"/>
  <c r="D76" i="1"/>
  <c r="L76" i="1" s="1"/>
  <c r="B76" i="1"/>
  <c r="D75" i="1"/>
  <c r="L75" i="1" s="1"/>
  <c r="B75" i="1"/>
  <c r="L52" i="1"/>
  <c r="B52" i="1"/>
  <c r="L50" i="1"/>
  <c r="B50" i="1"/>
  <c r="L49" i="1"/>
  <c r="B49" i="1"/>
  <c r="L45" i="1"/>
  <c r="B45" i="1"/>
  <c r="L44" i="1"/>
  <c r="B44" i="1"/>
  <c r="L43" i="1"/>
  <c r="B43" i="1"/>
  <c r="L42" i="1"/>
  <c r="B42" i="1"/>
  <c r="L39" i="1"/>
  <c r="B39" i="1"/>
  <c r="L37" i="1"/>
  <c r="B37" i="1"/>
  <c r="L36" i="1"/>
  <c r="B36" i="1"/>
  <c r="L64" i="1" l="1"/>
  <c r="L63" i="1" s="1"/>
  <c r="M63" i="1" s="1"/>
  <c r="H63" i="1"/>
  <c r="B12" i="1"/>
  <c r="B11" i="1"/>
  <c r="B10" i="1"/>
  <c r="B9" i="1"/>
  <c r="L61" i="1" l="1"/>
  <c r="L60" i="1"/>
  <c r="L59" i="1"/>
  <c r="L58" i="1"/>
  <c r="B57" i="1"/>
  <c r="B56" i="1"/>
  <c r="T59" i="2"/>
  <c r="P59" i="2"/>
  <c r="L59" i="2"/>
  <c r="H59" i="2"/>
  <c r="D59" i="2"/>
  <c r="H56" i="1" l="1"/>
  <c r="L57" i="1"/>
  <c r="L56" i="1" s="1"/>
  <c r="D56" i="1"/>
  <c r="B84" i="1"/>
  <c r="B83" i="1"/>
  <c r="B82" i="1"/>
  <c r="B94" i="1"/>
  <c r="M56" i="1" l="1"/>
  <c r="A1" i="1"/>
  <c r="A2" i="3" l="1"/>
  <c r="L47" i="1" l="1"/>
  <c r="B53" i="1"/>
  <c r="B51" i="1"/>
  <c r="B48" i="1"/>
  <c r="B47" i="1"/>
  <c r="B46" i="1"/>
  <c r="B41" i="1"/>
  <c r="B40" i="1"/>
  <c r="B38" i="1"/>
  <c r="B35" i="1"/>
  <c r="B34" i="1"/>
  <c r="B33" i="1"/>
  <c r="B32" i="1"/>
  <c r="B31" i="1"/>
  <c r="B30" i="1"/>
  <c r="B29" i="1"/>
  <c r="B28" i="1"/>
  <c r="L32" i="1" l="1"/>
  <c r="L51" i="1" l="1"/>
  <c r="D74" i="1" l="1"/>
  <c r="L74" i="1" s="1"/>
  <c r="B74" i="1"/>
  <c r="B73" i="1"/>
  <c r="B72" i="1"/>
  <c r="B71" i="1"/>
  <c r="L30" i="1"/>
  <c r="D20" i="3"/>
  <c r="D8" i="3"/>
  <c r="D76" i="3" s="1"/>
  <c r="D85" i="1"/>
  <c r="D84" i="1"/>
  <c r="D83" i="1"/>
  <c r="D82" i="1"/>
  <c r="L84" i="1" l="1"/>
  <c r="L83" i="1"/>
  <c r="L85" i="1"/>
  <c r="D81" i="1"/>
  <c r="D36" i="3"/>
  <c r="E20" i="3" s="1"/>
  <c r="L82" i="1" l="1"/>
  <c r="L81" i="1" s="1"/>
  <c r="M81" i="1" s="1"/>
  <c r="H81" i="1"/>
  <c r="E27" i="3"/>
  <c r="E8" i="3"/>
  <c r="E36" i="3" s="1"/>
  <c r="T84" i="2" l="1"/>
  <c r="P84" i="2"/>
  <c r="L84" i="2"/>
  <c r="H84" i="2"/>
  <c r="D84" i="2"/>
  <c r="B20" i="1" l="1"/>
  <c r="B19" i="1"/>
  <c r="B18" i="1"/>
  <c r="B17" i="1"/>
  <c r="B16" i="1"/>
  <c r="B15" i="1"/>
  <c r="T8" i="2" l="1"/>
  <c r="P8" i="2"/>
  <c r="L8" i="2"/>
  <c r="H8" i="2"/>
  <c r="D8" i="2"/>
  <c r="L48" i="1"/>
  <c r="L18" i="1"/>
  <c r="L53" i="1" l="1"/>
  <c r="L17" i="1"/>
  <c r="L12" i="1" l="1"/>
  <c r="D95" i="1" l="1"/>
  <c r="L95" i="1" s="1"/>
  <c r="L29" i="1"/>
  <c r="D79" i="1" l="1"/>
  <c r="L79" i="1" s="1"/>
  <c r="D73" i="1"/>
  <c r="L73" i="1" s="1"/>
  <c r="D72" i="1"/>
  <c r="L72" i="1" s="1"/>
  <c r="D71" i="1"/>
  <c r="L71" i="1" s="1"/>
  <c r="L54" i="1"/>
  <c r="L46" i="1"/>
  <c r="D8" i="1"/>
  <c r="D70" i="1" l="1"/>
  <c r="H70" i="1"/>
  <c r="D27" i="1"/>
  <c r="H27" i="1"/>
  <c r="D14" i="1"/>
  <c r="L16" i="1"/>
  <c r="H14" i="1"/>
  <c r="H8" i="1"/>
  <c r="L19" i="1"/>
  <c r="L70" i="1"/>
  <c r="T73" i="2"/>
  <c r="P73" i="2"/>
  <c r="L73" i="2"/>
  <c r="H73" i="2"/>
  <c r="D73" i="2"/>
  <c r="T30" i="2"/>
  <c r="P30" i="2"/>
  <c r="L30" i="2"/>
  <c r="H30" i="2"/>
  <c r="D30" i="2"/>
  <c r="T14" i="2"/>
  <c r="P14" i="2"/>
  <c r="L14" i="2"/>
  <c r="H14" i="2"/>
  <c r="D14" i="2"/>
  <c r="L41" i="1"/>
  <c r="L40" i="1"/>
  <c r="L38" i="1"/>
  <c r="L35" i="1"/>
  <c r="L34" i="1"/>
  <c r="L33" i="1"/>
  <c r="L31" i="1"/>
  <c r="L28" i="1"/>
  <c r="L25" i="1"/>
  <c r="M25" i="1" s="1"/>
  <c r="L24" i="1"/>
  <c r="M24" i="1" s="1"/>
  <c r="L23" i="1"/>
  <c r="M23" i="1" s="1"/>
  <c r="L22" i="1"/>
  <c r="M22" i="1" s="1"/>
  <c r="L20" i="1"/>
  <c r="L15" i="1"/>
  <c r="H87" i="1" l="1"/>
  <c r="H89" i="1" s="1"/>
  <c r="P90" i="2"/>
  <c r="P92" i="2" s="1"/>
  <c r="Q66" i="2" s="1"/>
  <c r="H90" i="2"/>
  <c r="H92" i="2" s="1"/>
  <c r="I66" i="2" s="1"/>
  <c r="T90" i="2"/>
  <c r="T92" i="2" s="1"/>
  <c r="U66" i="2" s="1"/>
  <c r="L90" i="2"/>
  <c r="L92" i="2" s="1"/>
  <c r="M66" i="2" s="1"/>
  <c r="D87" i="1"/>
  <c r="D89" i="1" s="1"/>
  <c r="E56" i="1" s="1"/>
  <c r="D90" i="2"/>
  <c r="D92" i="2" s="1"/>
  <c r="D107" i="2" s="1"/>
  <c r="M70" i="1"/>
  <c r="L9" i="1"/>
  <c r="L14" i="1"/>
  <c r="M14" i="1" s="1"/>
  <c r="D136" i="1"/>
  <c r="H136" i="1"/>
  <c r="L27" i="1" s="1"/>
  <c r="M27" i="1" s="1"/>
  <c r="I63" i="1" l="1"/>
  <c r="I56" i="1"/>
  <c r="L8" i="1"/>
  <c r="M8" i="1" s="1"/>
  <c r="Q59" i="2"/>
  <c r="I59" i="2"/>
  <c r="M59" i="2"/>
  <c r="E66" i="2"/>
  <c r="I84" i="2"/>
  <c r="U59" i="2"/>
  <c r="E8" i="2"/>
  <c r="E73" i="2"/>
  <c r="E59" i="2"/>
  <c r="M73" i="2"/>
  <c r="M84" i="2"/>
  <c r="Q84" i="2"/>
  <c r="E14" i="1"/>
  <c r="E23" i="1"/>
  <c r="E25" i="1"/>
  <c r="E70" i="1"/>
  <c r="E8" i="1"/>
  <c r="E22" i="1"/>
  <c r="E24" i="1"/>
  <c r="E27" i="1"/>
  <c r="E84" i="2"/>
  <c r="L87" i="1"/>
  <c r="E90" i="2"/>
  <c r="M14" i="2"/>
  <c r="H100" i="2"/>
  <c r="P100" i="2"/>
  <c r="T100" i="2"/>
  <c r="Q73" i="2"/>
  <c r="I73" i="2"/>
  <c r="I28" i="2"/>
  <c r="I90" i="2"/>
  <c r="I22" i="2"/>
  <c r="Q14" i="2"/>
  <c r="Q30" i="2"/>
  <c r="I30" i="2"/>
  <c r="I14" i="2"/>
  <c r="I24" i="2"/>
  <c r="Q8" i="2"/>
  <c r="I8" i="2"/>
  <c r="I26" i="2"/>
  <c r="Q28" i="2"/>
  <c r="Q26" i="2"/>
  <c r="P107" i="2"/>
  <c r="M90" i="2"/>
  <c r="Q90" i="2"/>
  <c r="Q22" i="2"/>
  <c r="Q24" i="2"/>
  <c r="M26" i="2"/>
  <c r="M22" i="2"/>
  <c r="L107" i="2"/>
  <c r="M28" i="2"/>
  <c r="M24" i="2"/>
  <c r="T107" i="2"/>
  <c r="M30" i="2"/>
  <c r="M8" i="2"/>
  <c r="L89" i="1" l="1"/>
  <c r="M89" i="1" s="1"/>
  <c r="U26" i="2"/>
  <c r="U90" i="2"/>
  <c r="T103" i="2"/>
  <c r="H103" i="2"/>
  <c r="P103" i="2"/>
  <c r="U8" i="2"/>
  <c r="U28" i="2"/>
  <c r="U30" i="2"/>
  <c r="U14" i="2"/>
  <c r="U73" i="2"/>
  <c r="U24" i="2"/>
  <c r="U22" i="2"/>
  <c r="U84" i="2"/>
  <c r="M87" i="1"/>
  <c r="I81" i="1"/>
  <c r="I24" i="1"/>
  <c r="I25" i="1"/>
  <c r="I22" i="1"/>
  <c r="I23" i="1"/>
  <c r="I70" i="1"/>
  <c r="I8" i="1"/>
  <c r="I27" i="1"/>
  <c r="I14" i="1"/>
  <c r="I87" i="1"/>
  <c r="E87" i="1"/>
  <c r="E81" i="1"/>
  <c r="E89" i="1" s="1"/>
  <c r="U97" i="2"/>
  <c r="U98" i="2"/>
  <c r="I97" i="2"/>
  <c r="I98" i="2"/>
  <c r="Q97" i="2"/>
  <c r="Q98" i="2"/>
  <c r="E24" i="2"/>
  <c r="E22" i="2"/>
  <c r="H107" i="2"/>
  <c r="E28" i="2"/>
  <c r="E26" i="2"/>
  <c r="E14" i="2"/>
  <c r="E30" i="2"/>
  <c r="L100" i="2"/>
  <c r="I92" i="2"/>
  <c r="M92" i="2"/>
  <c r="Q92" i="2"/>
  <c r="L103" i="2" l="1"/>
  <c r="U92" i="2"/>
  <c r="I89" i="1"/>
  <c r="M98" i="2"/>
  <c r="E92" i="2"/>
  <c r="D100" i="2"/>
  <c r="M97" i="2"/>
  <c r="E98" i="2" l="1"/>
  <c r="D103" i="2"/>
  <c r="E97" i="2"/>
  <c r="D97" i="1"/>
  <c r="D100" i="1" s="1"/>
  <c r="L94" i="1" l="1"/>
  <c r="H97" i="1"/>
  <c r="H100" i="1" l="1"/>
  <c r="I95" i="1"/>
  <c r="I97" i="1" s="1"/>
  <c r="I94" i="1"/>
  <c r="L97" i="1"/>
  <c r="L100" i="1" l="1"/>
  <c r="M94" i="1"/>
  <c r="M95" i="1"/>
  <c r="M97" i="1" s="1"/>
</calcChain>
</file>

<file path=xl/sharedStrings.xml><?xml version="1.0" encoding="utf-8"?>
<sst xmlns="http://schemas.openxmlformats.org/spreadsheetml/2006/main" count="222" uniqueCount="103">
  <si>
    <t>PROPOSED BUDGET</t>
  </si>
  <si>
    <t>EXPENDITURE</t>
  </si>
  <si>
    <t>1.</t>
  </si>
  <si>
    <t>Salaries</t>
  </si>
  <si>
    <t>2.</t>
  </si>
  <si>
    <t>3.</t>
  </si>
  <si>
    <t>Depreciation</t>
  </si>
  <si>
    <t>4.</t>
  </si>
  <si>
    <t>Repairs and Maintenance</t>
  </si>
  <si>
    <t>5.</t>
  </si>
  <si>
    <t>Services Accounts ex CCT</t>
  </si>
  <si>
    <t>6.</t>
  </si>
  <si>
    <t>Interest Paid</t>
  </si>
  <si>
    <t>7.</t>
  </si>
  <si>
    <t>Office Furniture</t>
  </si>
  <si>
    <t>Office Equipment</t>
  </si>
  <si>
    <t>TOTAL EXPENDITURE</t>
  </si>
  <si>
    <t>INCOME</t>
  </si>
  <si>
    <t>TOTAL INCOME</t>
  </si>
  <si>
    <t>(SURPLUS) / SHORTFALL</t>
  </si>
  <si>
    <t xml:space="preserve"> </t>
  </si>
  <si>
    <t>Do not delete these formulas</t>
  </si>
  <si>
    <t>Employee Related</t>
  </si>
  <si>
    <t>5 YEAR BUDGET AS PER BUSINESS PLAN</t>
  </si>
  <si>
    <t>Accommodation (Rent)</t>
  </si>
  <si>
    <t>Bank charges</t>
  </si>
  <si>
    <t>8.</t>
  </si>
  <si>
    <t>Bad Debt Provision 3%</t>
  </si>
  <si>
    <t xml:space="preserve">BUDGET GROWTH </t>
  </si>
  <si>
    <t>2015/16</t>
  </si>
  <si>
    <t>Cleansing Services</t>
  </si>
  <si>
    <t>Security Services</t>
  </si>
  <si>
    <t>Social Upliftment</t>
  </si>
  <si>
    <t>Core Business</t>
  </si>
  <si>
    <t>Insurance</t>
  </si>
  <si>
    <t>9.</t>
  </si>
  <si>
    <t>Capital Expenditure</t>
  </si>
  <si>
    <t>General Expenditure</t>
  </si>
  <si>
    <t>Computer Equipment</t>
  </si>
  <si>
    <t>R</t>
  </si>
  <si>
    <t>As per Business Plan</t>
  </si>
  <si>
    <t>Proposed Budget</t>
  </si>
  <si>
    <t>Variance</t>
  </si>
  <si>
    <t>Auditor's remuneration</t>
  </si>
  <si>
    <t>Marketing and promotions</t>
  </si>
  <si>
    <t>Printing and stationery</t>
  </si>
  <si>
    <t>Environmental Upgrading (Greening, landscaping, recycling, etc.)</t>
  </si>
  <si>
    <t>2016/17</t>
  </si>
  <si>
    <t>Accounting fees</t>
  </si>
  <si>
    <t>Bonus Provision</t>
  </si>
  <si>
    <t>Meeting expenses</t>
  </si>
  <si>
    <t>Other: Specify</t>
  </si>
  <si>
    <t>Telephone and fax</t>
  </si>
  <si>
    <t xml:space="preserve">Office Furniture </t>
  </si>
  <si>
    <t>CCTV Cameras</t>
  </si>
  <si>
    <t>Computer expenses (including Website)</t>
  </si>
  <si>
    <t>10.</t>
  </si>
  <si>
    <t>Future Provision</t>
  </si>
  <si>
    <t>Assets</t>
  </si>
  <si>
    <t>Operational Project</t>
  </si>
  <si>
    <t>Capital Project</t>
  </si>
  <si>
    <t>Specify Other</t>
  </si>
  <si>
    <t>Administration and management fees</t>
  </si>
  <si>
    <t>PROPOSED UTILISATION OF ACCUMULATED SURPLUS</t>
  </si>
  <si>
    <t>Operational Projects</t>
  </si>
  <si>
    <t>Specify Project</t>
  </si>
  <si>
    <t>Capital Projects</t>
  </si>
  <si>
    <t>Motor Vehicles</t>
  </si>
  <si>
    <t>Cameras</t>
  </si>
  <si>
    <t xml:space="preserve">Contingency / Sundry </t>
  </si>
  <si>
    <t>Traveling</t>
  </si>
  <si>
    <t>Protective clothing</t>
  </si>
  <si>
    <t>2017/18</t>
  </si>
  <si>
    <t>Secretarial duties</t>
  </si>
  <si>
    <t>2018/19</t>
  </si>
  <si>
    <t>Revenue - SRA Add Rates</t>
  </si>
  <si>
    <t>2019/20</t>
  </si>
  <si>
    <t>Provide Detail</t>
  </si>
  <si>
    <t>UIF</t>
  </si>
  <si>
    <t>Transport allowance</t>
  </si>
  <si>
    <t>Security Services - CCTV monitoring</t>
  </si>
  <si>
    <t>Law Enforcement Officers</t>
  </si>
  <si>
    <t>Office security</t>
  </si>
  <si>
    <t>Donations</t>
  </si>
  <si>
    <t>Entertainment</t>
  </si>
  <si>
    <t>Motor vehicle expenses</t>
  </si>
  <si>
    <t>Newsletter expenses</t>
  </si>
  <si>
    <t>Postage</t>
  </si>
  <si>
    <t>Lease rental on equipment</t>
  </si>
  <si>
    <t>Training</t>
  </si>
  <si>
    <t>Staff welfare (tea, Coffee, etc.)</t>
  </si>
  <si>
    <t>Subscriptions</t>
  </si>
  <si>
    <t>Vehicles</t>
  </si>
  <si>
    <t>Electric Fence</t>
  </si>
  <si>
    <t>Security Equipment</t>
  </si>
  <si>
    <t>Capital Expenditure (PPE)</t>
  </si>
  <si>
    <t>11.</t>
  </si>
  <si>
    <t>12.</t>
  </si>
  <si>
    <t>AIRPORT INDUSTRIA CITY IMPROVEMENT DISTRICT</t>
  </si>
  <si>
    <t>Budget 2014/15</t>
  </si>
  <si>
    <t>Re-painting of roadworks</t>
  </si>
  <si>
    <t>Accumulated Surplus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</si>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</sst>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_ * #,##0.00_ ;_ * \-#,##0.00_ ;_ * &quot;-&quot;??_ ;_ @_ "/>
    <numFmt numFmtId="166" formatCode="0.0%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2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3" xfId="0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0" fontId="0" fillId="2" borderId="0" xfId="0" applyFill="1"/>
    <xf numFmtId="3" fontId="0" fillId="2" borderId="0" xfId="0" applyNumberFormat="1" applyFill="1"/>
    <xf numFmtId="0" fontId="1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66" fontId="0" fillId="0" borderId="2" xfId="2" applyNumberFormat="1" applyFont="1" applyBorder="1"/>
    <xf numFmtId="166" fontId="3" fillId="0" borderId="2" xfId="2" applyNumberFormat="1" applyFont="1" applyBorder="1" applyAlignment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3" fontId="0" fillId="0" borderId="0" xfId="0" applyNumberFormat="1" applyProtection="1">
      <protection locked="0"/>
    </xf>
    <xf numFmtId="164" fontId="4" fillId="0" borderId="11" xfId="1" applyNumberFormat="1" applyFont="1" applyBorder="1" applyAlignment="1" applyProtection="1">
      <alignment horizontal="right" vertical="center" indent="1"/>
      <protection hidden="1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right" vertical="center"/>
      <protection locked="0"/>
    </xf>
    <xf numFmtId="2" fontId="0" fillId="0" borderId="0" xfId="0" applyNumberForma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2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4" fillId="0" borderId="0" xfId="0" quotePrefix="1" applyFont="1" applyProtection="1">
      <protection hidden="1"/>
    </xf>
    <xf numFmtId="0" fontId="4" fillId="0" borderId="0" xfId="0" applyFont="1" applyProtection="1">
      <protection hidden="1"/>
    </xf>
    <xf numFmtId="164" fontId="4" fillId="0" borderId="0" xfId="1" applyNumberFormat="1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164" fontId="0" fillId="0" borderId="0" xfId="1" applyNumberFormat="1" applyFont="1" applyFill="1" applyBorder="1" applyAlignment="1" applyProtection="1">
      <alignment horizontal="right" vertical="center" indent="1"/>
      <protection hidden="1"/>
    </xf>
    <xf numFmtId="164" fontId="4" fillId="0" borderId="0" xfId="1" applyNumberFormat="1" applyFont="1" applyFill="1" applyBorder="1" applyAlignment="1" applyProtection="1">
      <alignment horizontal="right" vertical="center" indent="1"/>
      <protection hidden="1"/>
    </xf>
    <xf numFmtId="166" fontId="4" fillId="0" borderId="2" xfId="2" applyNumberFormat="1" applyFont="1" applyFill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3" xfId="0" applyFont="1" applyFill="1" applyBorder="1" applyProtection="1">
      <protection hidden="1"/>
    </xf>
    <xf numFmtId="0" fontId="1" fillId="0" borderId="0" xfId="0" quotePrefix="1" applyFont="1" applyProtection="1">
      <protection hidden="1"/>
    </xf>
    <xf numFmtId="166" fontId="1" fillId="0" borderId="2" xfId="2" applyNumberFormat="1" applyFont="1" applyFill="1" applyBorder="1" applyProtection="1">
      <protection hidden="1"/>
    </xf>
    <xf numFmtId="0" fontId="7" fillId="0" borderId="0" xfId="0" applyFont="1" applyProtection="1">
      <protection hidden="1"/>
    </xf>
    <xf numFmtId="164" fontId="1" fillId="0" borderId="0" xfId="1" applyNumberFormat="1" applyFont="1" applyFill="1" applyBorder="1" applyAlignment="1" applyProtection="1">
      <alignment horizontal="right" vertical="center" indent="1"/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164" fontId="0" fillId="0" borderId="12" xfId="1" applyNumberFormat="1" applyFont="1" applyBorder="1" applyAlignment="1" applyProtection="1">
      <alignment horizontal="right" vertical="center" indent="1"/>
      <protection hidden="1"/>
    </xf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17" fontId="10" fillId="0" borderId="0" xfId="0" quotePrefix="1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 wrapText="1"/>
    </xf>
    <xf numFmtId="0" fontId="2" fillId="0" borderId="0" xfId="0" applyFont="1" applyAlignment="1" applyProtection="1">
      <alignment horizontal="centerContinuous"/>
    </xf>
    <xf numFmtId="3" fontId="2" fillId="0" borderId="0" xfId="0" applyNumberFormat="1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0" fillId="0" borderId="0" xfId="0" applyProtection="1"/>
    <xf numFmtId="0" fontId="2" fillId="0" borderId="0" xfId="0" quotePrefix="1" applyFont="1" applyAlignment="1" applyProtection="1">
      <alignment horizontal="centerContinuous"/>
    </xf>
    <xf numFmtId="2" fontId="3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wrapText="1"/>
    </xf>
    <xf numFmtId="0" fontId="0" fillId="0" borderId="3" xfId="0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 vertical="top"/>
    </xf>
    <xf numFmtId="2" fontId="3" fillId="0" borderId="2" xfId="0" applyNumberFormat="1" applyFont="1" applyBorder="1" applyAlignment="1" applyProtection="1">
      <alignment horizontal="center" vertical="top"/>
    </xf>
    <xf numFmtId="2" fontId="3" fillId="0" borderId="0" xfId="0" applyNumberFormat="1" applyFon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14" xfId="0" applyBorder="1" applyAlignment="1" applyProtection="1">
      <alignment vertical="top"/>
    </xf>
    <xf numFmtId="3" fontId="6" fillId="0" borderId="4" xfId="0" applyNumberFormat="1" applyFont="1" applyBorder="1" applyAlignment="1" applyProtection="1">
      <alignment horizontal="center" vertical="top"/>
    </xf>
    <xf numFmtId="2" fontId="3" fillId="0" borderId="15" xfId="0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3" xfId="0" applyBorder="1" applyProtection="1"/>
    <xf numFmtId="3" fontId="0" fillId="0" borderId="0" xfId="0" applyNumberFormat="1" applyBorder="1" applyProtection="1"/>
    <xf numFmtId="2" fontId="0" fillId="0" borderId="2" xfId="0" applyNumberFormat="1" applyBorder="1" applyProtection="1"/>
    <xf numFmtId="2" fontId="0" fillId="0" borderId="0" xfId="0" applyNumberFormat="1" applyBorder="1" applyProtection="1"/>
    <xf numFmtId="0" fontId="0" fillId="0" borderId="0" xfId="0" applyBorder="1" applyProtection="1"/>
    <xf numFmtId="0" fontId="4" fillId="0" borderId="0" xfId="0" quotePrefix="1" applyFont="1" applyProtection="1"/>
    <xf numFmtId="0" fontId="4" fillId="0" borderId="0" xfId="0" applyFont="1" applyAlignment="1" applyProtection="1">
      <alignment wrapText="1"/>
    </xf>
    <xf numFmtId="0" fontId="4" fillId="0" borderId="3" xfId="0" applyFont="1" applyBorder="1" applyProtection="1"/>
    <xf numFmtId="164" fontId="4" fillId="0" borderId="0" xfId="1" applyNumberFormat="1" applyFont="1" applyBorder="1" applyAlignment="1" applyProtection="1">
      <alignment horizontal="right" vertical="center" indent="1"/>
    </xf>
    <xf numFmtId="166" fontId="4" fillId="0" borderId="2" xfId="2" applyNumberFormat="1" applyFont="1" applyBorder="1" applyProtection="1"/>
    <xf numFmtId="2" fontId="4" fillId="0" borderId="0" xfId="0" applyNumberFormat="1" applyFont="1" applyBorder="1" applyProtection="1"/>
    <xf numFmtId="0" fontId="5" fillId="0" borderId="0" xfId="0" applyFont="1" applyAlignment="1" applyProtection="1">
      <alignment wrapText="1"/>
    </xf>
    <xf numFmtId="164" fontId="0" fillId="0" borderId="8" xfId="1" applyNumberFormat="1" applyFont="1" applyFill="1" applyBorder="1" applyAlignment="1" applyProtection="1">
      <alignment horizontal="right" vertical="center" indent="1"/>
    </xf>
    <xf numFmtId="166" fontId="0" fillId="0" borderId="2" xfId="2" applyNumberFormat="1" applyFont="1" applyBorder="1" applyProtection="1"/>
    <xf numFmtId="0" fontId="0" fillId="0" borderId="3" xfId="0" applyFill="1" applyBorder="1" applyProtection="1"/>
    <xf numFmtId="166" fontId="0" fillId="0" borderId="2" xfId="2" applyNumberFormat="1" applyFont="1" applyFill="1" applyBorder="1" applyProtection="1"/>
    <xf numFmtId="164" fontId="0" fillId="0" borderId="8" xfId="1" applyNumberFormat="1" applyFont="1" applyBorder="1" applyAlignment="1" applyProtection="1">
      <alignment horizontal="right" vertical="center" indent="1"/>
    </xf>
    <xf numFmtId="164" fontId="0" fillId="0" borderId="10" xfId="1" applyNumberFormat="1" applyFont="1" applyFill="1" applyBorder="1" applyAlignment="1" applyProtection="1">
      <alignment horizontal="right" vertical="center" indent="1"/>
    </xf>
    <xf numFmtId="164" fontId="0" fillId="0" borderId="10" xfId="1" applyNumberFormat="1" applyFont="1" applyBorder="1" applyAlignment="1" applyProtection="1">
      <alignment horizontal="right" vertical="center" indent="1"/>
    </xf>
    <xf numFmtId="164" fontId="0" fillId="0" borderId="9" xfId="1" applyNumberFormat="1" applyFont="1" applyFill="1" applyBorder="1" applyAlignment="1" applyProtection="1">
      <alignment horizontal="right" vertical="center" indent="1"/>
    </xf>
    <xf numFmtId="164" fontId="0" fillId="0" borderId="9" xfId="1" applyNumberFormat="1" applyFont="1" applyBorder="1" applyAlignment="1" applyProtection="1">
      <alignment horizontal="right" vertical="center" indent="1"/>
    </xf>
    <xf numFmtId="164" fontId="0" fillId="0" borderId="0" xfId="1" applyNumberFormat="1" applyFont="1" applyFill="1" applyBorder="1" applyAlignment="1" applyProtection="1">
      <alignment horizontal="right" vertical="center" indent="1"/>
    </xf>
    <xf numFmtId="164" fontId="0" fillId="0" borderId="0" xfId="1" applyNumberFormat="1" applyFont="1" applyBorder="1" applyAlignment="1" applyProtection="1">
      <alignment horizontal="right" vertical="center" indent="1"/>
    </xf>
    <xf numFmtId="164" fontId="4" fillId="0" borderId="0" xfId="1" applyNumberFormat="1" applyFont="1" applyFill="1" applyBorder="1" applyAlignment="1" applyProtection="1">
      <alignment horizontal="right" vertical="center" indent="1"/>
    </xf>
    <xf numFmtId="0" fontId="4" fillId="0" borderId="3" xfId="0" applyFont="1" applyFill="1" applyBorder="1" applyProtection="1"/>
    <xf numFmtId="166" fontId="4" fillId="0" borderId="2" xfId="2" applyNumberFormat="1" applyFont="1" applyFill="1" applyBorder="1" applyProtection="1"/>
    <xf numFmtId="164" fontId="0" fillId="0" borderId="10" xfId="1" applyNumberFormat="1" applyFont="1" applyFill="1" applyBorder="1" applyAlignment="1" applyProtection="1">
      <alignment horizontal="right" vertical="top" indent="1"/>
    </xf>
    <xf numFmtId="164" fontId="0" fillId="0" borderId="10" xfId="1" applyNumberFormat="1" applyFont="1" applyBorder="1" applyAlignment="1" applyProtection="1">
      <alignment horizontal="right" vertical="top" indent="1"/>
    </xf>
    <xf numFmtId="2" fontId="4" fillId="0" borderId="2" xfId="0" applyNumberFormat="1" applyFont="1" applyBorder="1" applyProtection="1"/>
    <xf numFmtId="0" fontId="5" fillId="0" borderId="0" xfId="0" quotePrefix="1" applyFont="1" applyProtection="1"/>
    <xf numFmtId="0" fontId="5" fillId="0" borderId="3" xfId="0" applyFont="1" applyBorder="1" applyProtection="1"/>
    <xf numFmtId="164" fontId="5" fillId="0" borderId="8" xfId="1" applyNumberFormat="1" applyFont="1" applyFill="1" applyBorder="1" applyAlignment="1" applyProtection="1">
      <alignment horizontal="right" vertical="center" indent="1"/>
    </xf>
    <xf numFmtId="166" fontId="5" fillId="0" borderId="2" xfId="2" applyNumberFormat="1" applyFont="1" applyBorder="1" applyProtection="1"/>
    <xf numFmtId="2" fontId="5" fillId="0" borderId="0" xfId="0" applyNumberFormat="1" applyFont="1" applyBorder="1" applyProtection="1"/>
    <xf numFmtId="0" fontId="5" fillId="0" borderId="3" xfId="0" applyFont="1" applyFill="1" applyBorder="1" applyProtection="1"/>
    <xf numFmtId="166" fontId="5" fillId="0" borderId="2" xfId="2" applyNumberFormat="1" applyFont="1" applyFill="1" applyBorder="1" applyProtection="1"/>
    <xf numFmtId="0" fontId="5" fillId="0" borderId="0" xfId="0" applyFont="1" applyProtection="1"/>
    <xf numFmtId="164" fontId="5" fillId="0" borderId="8" xfId="1" applyNumberFormat="1" applyFont="1" applyBorder="1" applyAlignment="1" applyProtection="1">
      <alignment horizontal="right" vertical="center" indent="1"/>
    </xf>
    <xf numFmtId="2" fontId="5" fillId="0" borderId="2" xfId="0" applyNumberFormat="1" applyFont="1" applyBorder="1" applyProtection="1"/>
    <xf numFmtId="164" fontId="5" fillId="0" borderId="10" xfId="1" applyNumberFormat="1" applyFont="1" applyFill="1" applyBorder="1" applyAlignment="1" applyProtection="1">
      <alignment horizontal="right" vertical="center" indent="1"/>
    </xf>
    <xf numFmtId="164" fontId="5" fillId="0" borderId="10" xfId="1" applyNumberFormat="1" applyFont="1" applyBorder="1" applyAlignment="1" applyProtection="1">
      <alignment horizontal="right" vertical="center" indent="1"/>
    </xf>
    <xf numFmtId="164" fontId="5" fillId="0" borderId="9" xfId="1" applyNumberFormat="1" applyFont="1" applyFill="1" applyBorder="1" applyAlignment="1" applyProtection="1">
      <alignment horizontal="right" vertical="center" indent="1"/>
    </xf>
    <xf numFmtId="164" fontId="5" fillId="0" borderId="9" xfId="1" applyNumberFormat="1" applyFont="1" applyBorder="1" applyAlignment="1" applyProtection="1">
      <alignment horizontal="right" vertical="center" indent="1"/>
    </xf>
    <xf numFmtId="164" fontId="5" fillId="0" borderId="0" xfId="1" applyNumberFormat="1" applyFont="1" applyFill="1" applyBorder="1" applyAlignment="1" applyProtection="1">
      <alignment horizontal="right" vertical="center" indent="1"/>
    </xf>
    <xf numFmtId="164" fontId="5" fillId="0" borderId="0" xfId="1" applyNumberFormat="1" applyFont="1" applyBorder="1" applyAlignment="1" applyProtection="1">
      <alignment horizontal="right" vertical="center" indent="1"/>
    </xf>
    <xf numFmtId="3" fontId="0" fillId="0" borderId="0" xfId="0" applyNumberFormat="1" applyProtection="1"/>
    <xf numFmtId="0" fontId="1" fillId="0" borderId="3" xfId="0" applyFont="1" applyBorder="1" applyProtection="1"/>
    <xf numFmtId="0" fontId="1" fillId="0" borderId="3" xfId="0" applyFont="1" applyFill="1" applyBorder="1" applyProtection="1"/>
    <xf numFmtId="0" fontId="1" fillId="0" borderId="0" xfId="0" quotePrefix="1" applyFont="1" applyProtection="1"/>
    <xf numFmtId="0" fontId="1" fillId="0" borderId="0" xfId="0" applyFont="1" applyAlignment="1" applyProtection="1">
      <alignment wrapText="1"/>
    </xf>
    <xf numFmtId="166" fontId="1" fillId="0" borderId="2" xfId="2" applyNumberFormat="1" applyFont="1" applyBorder="1" applyProtection="1"/>
    <xf numFmtId="166" fontId="1" fillId="0" borderId="2" xfId="2" applyNumberFormat="1" applyFont="1" applyFill="1" applyBorder="1" applyProtection="1"/>
    <xf numFmtId="164" fontId="1" fillId="0" borderId="8" xfId="1" applyNumberFormat="1" applyFont="1" applyBorder="1" applyAlignment="1" applyProtection="1">
      <alignment horizontal="right" vertical="center" indent="1"/>
    </xf>
    <xf numFmtId="2" fontId="1" fillId="0" borderId="2" xfId="0" applyNumberFormat="1" applyFont="1" applyBorder="1" applyProtection="1"/>
    <xf numFmtId="164" fontId="1" fillId="0" borderId="10" xfId="1" applyNumberFormat="1" applyFont="1" applyBorder="1" applyAlignment="1" applyProtection="1">
      <alignment horizontal="right" vertical="center" indent="1"/>
    </xf>
    <xf numFmtId="164" fontId="1" fillId="0" borderId="9" xfId="1" applyNumberFormat="1" applyFont="1" applyBorder="1" applyAlignment="1" applyProtection="1">
      <alignment horizontal="right" vertical="center" indent="1"/>
    </xf>
    <xf numFmtId="164" fontId="1" fillId="0" borderId="0" xfId="1" applyNumberFormat="1" applyFont="1" applyFill="1" applyBorder="1" applyAlignment="1" applyProtection="1">
      <alignment horizontal="right" vertical="center" indent="1"/>
    </xf>
    <xf numFmtId="164" fontId="1" fillId="0" borderId="0" xfId="1" applyNumberFormat="1" applyFont="1" applyBorder="1" applyAlignment="1" applyProtection="1">
      <alignment horizontal="right" vertical="center" indent="1"/>
    </xf>
    <xf numFmtId="164" fontId="4" fillId="0" borderId="13" xfId="1" applyNumberFormat="1" applyFont="1" applyFill="1" applyBorder="1" applyAlignment="1" applyProtection="1">
      <alignment horizontal="right" vertical="center" indent="1"/>
    </xf>
    <xf numFmtId="3" fontId="4" fillId="0" borderId="0" xfId="0" applyNumberFormat="1" applyFont="1" applyProtection="1"/>
    <xf numFmtId="164" fontId="5" fillId="0" borderId="13" xfId="1" applyNumberFormat="1" applyFont="1" applyBorder="1" applyAlignment="1" applyProtection="1">
      <alignment horizontal="right" vertical="center" indent="1"/>
    </xf>
    <xf numFmtId="164" fontId="4" fillId="0" borderId="11" xfId="1" applyNumberFormat="1" applyFont="1" applyFill="1" applyBorder="1" applyAlignment="1" applyProtection="1">
      <alignment horizontal="right" vertical="center" indent="1"/>
    </xf>
    <xf numFmtId="166" fontId="4" fillId="0" borderId="7" xfId="2" applyNumberFormat="1" applyFont="1" applyBorder="1" applyProtection="1"/>
    <xf numFmtId="166" fontId="4" fillId="0" borderId="7" xfId="2" applyNumberFormat="1" applyFont="1" applyFill="1" applyBorder="1" applyProtection="1"/>
    <xf numFmtId="0" fontId="0" fillId="0" borderId="5" xfId="0" applyBorder="1" applyProtection="1"/>
    <xf numFmtId="164" fontId="0" fillId="0" borderId="12" xfId="1" applyNumberFormat="1" applyFont="1" applyFill="1" applyBorder="1" applyAlignment="1" applyProtection="1">
      <alignment horizontal="right" vertical="center" indent="1"/>
    </xf>
    <xf numFmtId="166" fontId="0" fillId="0" borderId="6" xfId="2" applyNumberFormat="1" applyFont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164" fontId="0" fillId="0" borderId="12" xfId="1" applyNumberFormat="1" applyFont="1" applyBorder="1" applyProtection="1"/>
    <xf numFmtId="0" fontId="0" fillId="0" borderId="6" xfId="0" applyBorder="1" applyProtection="1"/>
    <xf numFmtId="164" fontId="0" fillId="0" borderId="1" xfId="1" applyNumberFormat="1" applyFont="1" applyFill="1" applyBorder="1" applyAlignment="1" applyProtection="1">
      <alignment horizontal="right" vertical="center" indent="1"/>
    </xf>
    <xf numFmtId="166" fontId="0" fillId="0" borderId="0" xfId="2" applyNumberFormat="1" applyFont="1" applyBorder="1" applyProtection="1"/>
    <xf numFmtId="0" fontId="0" fillId="0" borderId="0" xfId="0" applyFill="1" applyBorder="1" applyProtection="1"/>
    <xf numFmtId="0" fontId="0" fillId="0" borderId="1" xfId="0" applyBorder="1" applyProtection="1"/>
    <xf numFmtId="0" fontId="2" fillId="0" borderId="0" xfId="0" applyFont="1" applyAlignment="1" applyProtection="1">
      <alignment wrapText="1"/>
    </xf>
    <xf numFmtId="0" fontId="0" fillId="0" borderId="14" xfId="0" applyBorder="1" applyProtection="1"/>
    <xf numFmtId="3" fontId="6" fillId="0" borderId="0" xfId="0" applyNumberFormat="1" applyFont="1" applyFill="1" applyBorder="1" applyAlignment="1" applyProtection="1">
      <alignment horizontal="center" vertical="top"/>
    </xf>
    <xf numFmtId="166" fontId="0" fillId="0" borderId="15" xfId="2" applyNumberFormat="1" applyFont="1" applyBorder="1" applyAlignment="1" applyProtection="1">
      <alignment vertical="top"/>
    </xf>
    <xf numFmtId="3" fontId="0" fillId="0" borderId="0" xfId="0" applyNumberFormat="1" applyAlignment="1" applyProtection="1">
      <alignment vertical="top"/>
    </xf>
    <xf numFmtId="0" fontId="0" fillId="0" borderId="14" xfId="0" applyFill="1" applyBorder="1" applyAlignment="1" applyProtection="1">
      <alignment vertical="top"/>
    </xf>
    <xf numFmtId="3" fontId="0" fillId="0" borderId="15" xfId="0" applyNumberFormat="1" applyFill="1" applyBorder="1" applyAlignment="1" applyProtection="1">
      <alignment vertical="top"/>
    </xf>
    <xf numFmtId="0" fontId="0" fillId="0" borderId="15" xfId="0" applyBorder="1" applyProtection="1"/>
    <xf numFmtId="3" fontId="0" fillId="0" borderId="2" xfId="0" applyNumberFormat="1" applyFill="1" applyBorder="1" applyProtection="1"/>
    <xf numFmtId="0" fontId="0" fillId="0" borderId="2" xfId="0" applyBorder="1" applyProtection="1"/>
    <xf numFmtId="164" fontId="0" fillId="0" borderId="0" xfId="0" applyNumberFormat="1" applyBorder="1" applyProtection="1"/>
    <xf numFmtId="9" fontId="4" fillId="0" borderId="2" xfId="2" applyFont="1" applyBorder="1" applyProtection="1"/>
    <xf numFmtId="0" fontId="0" fillId="0" borderId="0" xfId="0" quotePrefix="1" applyProtection="1"/>
    <xf numFmtId="164" fontId="4" fillId="0" borderId="11" xfId="1" applyNumberFormat="1" applyFont="1" applyBorder="1" applyAlignment="1" applyProtection="1">
      <alignment horizontal="right" vertical="center" indent="1"/>
    </xf>
    <xf numFmtId="164" fontId="0" fillId="0" borderId="12" xfId="1" applyNumberFormat="1" applyFont="1" applyBorder="1" applyAlignment="1" applyProtection="1">
      <alignment horizontal="right" vertical="center" indent="1"/>
    </xf>
    <xf numFmtId="3" fontId="0" fillId="0" borderId="6" xfId="0" applyNumberFormat="1" applyBorder="1" applyProtection="1"/>
    <xf numFmtId="3" fontId="0" fillId="0" borderId="6" xfId="0" applyNumberFormat="1" applyFill="1" applyBorder="1" applyProtection="1"/>
    <xf numFmtId="3" fontId="4" fillId="0" borderId="12" xfId="0" applyNumberFormat="1" applyFont="1" applyBorder="1" applyProtection="1"/>
    <xf numFmtId="3" fontId="0" fillId="0" borderId="0" xfId="0" applyNumberFormat="1" applyFill="1" applyBorder="1" applyProtection="1"/>
    <xf numFmtId="0" fontId="4" fillId="0" borderId="0" xfId="0" applyFont="1" applyProtection="1"/>
    <xf numFmtId="164" fontId="4" fillId="0" borderId="0" xfId="1" applyNumberFormat="1" applyFont="1" applyAlignment="1" applyProtection="1">
      <alignment horizontal="right" vertical="center" indent="1"/>
    </xf>
    <xf numFmtId="0" fontId="4" fillId="0" borderId="0" xfId="0" applyFont="1" applyFill="1" applyProtection="1"/>
    <xf numFmtId="164" fontId="4" fillId="0" borderId="0" xfId="1" applyNumberFormat="1" applyFont="1" applyFill="1" applyAlignment="1" applyProtection="1">
      <alignment horizontal="right" vertical="center" indent="1"/>
    </xf>
    <xf numFmtId="3" fontId="4" fillId="0" borderId="0" xfId="0" applyNumberFormat="1" applyFont="1" applyFill="1" applyProtection="1"/>
    <xf numFmtId="0" fontId="2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horizontal="center" vertical="top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wrapText="1"/>
    </xf>
    <xf numFmtId="0" fontId="4" fillId="0" borderId="0" xfId="0" quotePrefix="1" applyFont="1" applyAlignment="1" applyProtection="1">
      <alignment horizontal="center"/>
    </xf>
    <xf numFmtId="0" fontId="5" fillId="0" borderId="0" xfId="0" quotePrefix="1" applyFont="1" applyAlignment="1" applyProtection="1">
      <alignment horizontal="center"/>
    </xf>
    <xf numFmtId="0" fontId="12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 quotePrefix="1" applyAlignment="1" applyProtection="1">
      <alignment horizontal="center"/>
    </xf>
    <xf numFmtId="164" fontId="6" fillId="0" borderId="13" xfId="1" applyNumberFormat="1" applyFont="1" applyFill="1" applyBorder="1" applyAlignment="1" applyProtection="1">
      <alignment horizontal="right" vertical="center" indent="1"/>
    </xf>
    <xf numFmtId="166" fontId="4" fillId="0" borderId="2" xfId="2" applyNumberFormat="1" applyFont="1" applyBorder="1" applyAlignment="1" applyProtection="1">
      <alignment horizontal="right" vertical="center"/>
      <protection hidden="1"/>
    </xf>
    <xf numFmtId="164" fontId="0" fillId="3" borderId="8" xfId="1" applyNumberFormat="1" applyFont="1" applyFill="1" applyBorder="1" applyAlignment="1" applyProtection="1">
      <alignment horizontal="right" vertical="center" indent="1"/>
      <protection hidden="1"/>
    </xf>
    <xf numFmtId="166" fontId="0" fillId="0" borderId="2" xfId="2" applyNumberFormat="1" applyFont="1" applyBorder="1" applyAlignment="1" applyProtection="1">
      <alignment horizontal="right" vertical="center" indent="1"/>
      <protection hidden="1"/>
    </xf>
    <xf numFmtId="164" fontId="0" fillId="3" borderId="10" xfId="1" applyNumberFormat="1" applyFont="1" applyFill="1" applyBorder="1" applyAlignment="1" applyProtection="1">
      <alignment horizontal="right" vertical="center" indent="1"/>
      <protection hidden="1"/>
    </xf>
    <xf numFmtId="164" fontId="0" fillId="3" borderId="9" xfId="1" applyNumberFormat="1" applyFont="1" applyFill="1" applyBorder="1" applyAlignment="1" applyProtection="1">
      <alignment horizontal="right" vertical="center" indent="1"/>
      <protection hidden="1"/>
    </xf>
    <xf numFmtId="164" fontId="1" fillId="3" borderId="8" xfId="1" applyNumberFormat="1" applyFont="1" applyFill="1" applyBorder="1" applyAlignment="1" applyProtection="1">
      <alignment horizontal="right" vertical="center" indent="1"/>
      <protection hidden="1"/>
    </xf>
    <xf numFmtId="166" fontId="1" fillId="0" borderId="2" xfId="2" applyNumberFormat="1" applyFont="1" applyBorder="1" applyAlignment="1" applyProtection="1">
      <alignment horizontal="right" vertical="center" indent="1"/>
      <protection hidden="1"/>
    </xf>
    <xf numFmtId="164" fontId="1" fillId="3" borderId="10" xfId="1" applyNumberFormat="1" applyFont="1" applyFill="1" applyBorder="1" applyAlignment="1" applyProtection="1">
      <alignment horizontal="right" vertical="center" indent="1"/>
      <protection hidden="1"/>
    </xf>
    <xf numFmtId="164" fontId="1" fillId="3" borderId="9" xfId="1" applyNumberFormat="1" applyFont="1" applyFill="1" applyBorder="1" applyAlignment="1" applyProtection="1">
      <alignment horizontal="right" vertical="center" indent="1"/>
      <protection hidden="1"/>
    </xf>
    <xf numFmtId="164" fontId="0" fillId="3" borderId="10" xfId="1" applyNumberFormat="1" applyFont="1" applyFill="1" applyBorder="1" applyAlignment="1" applyProtection="1">
      <alignment horizontal="right" vertical="top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166" fontId="4" fillId="0" borderId="7" xfId="2" applyNumberFormat="1" applyFont="1" applyBorder="1" applyAlignment="1" applyProtection="1">
      <alignment horizontal="right" vertical="center"/>
      <protection hidden="1"/>
    </xf>
    <xf numFmtId="164" fontId="0" fillId="0" borderId="0" xfId="1" applyNumberFormat="1" applyFont="1" applyAlignment="1" applyProtection="1">
      <alignment horizontal="right" vertical="center" indent="1"/>
      <protection hidden="1"/>
    </xf>
    <xf numFmtId="166" fontId="6" fillId="0" borderId="2" xfId="0" applyNumberFormat="1" applyFont="1" applyBorder="1" applyProtection="1"/>
    <xf numFmtId="164" fontId="6" fillId="0" borderId="0" xfId="1" applyNumberFormat="1" applyFont="1" applyFill="1" applyBorder="1" applyAlignment="1" applyProtection="1">
      <alignment horizontal="right" vertical="center" indent="1"/>
    </xf>
    <xf numFmtId="166" fontId="8" fillId="0" borderId="2" xfId="0" applyNumberFormat="1" applyFont="1" applyBorder="1" applyProtection="1"/>
    <xf numFmtId="166" fontId="6" fillId="0" borderId="7" xfId="0" applyNumberFormat="1" applyFont="1" applyBorder="1" applyProtection="1"/>
    <xf numFmtId="166" fontId="6" fillId="0" borderId="2" xfId="2" applyNumberFormat="1" applyFont="1" applyBorder="1" applyProtection="1"/>
    <xf numFmtId="0" fontId="14" fillId="0" borderId="0" xfId="0" applyFont="1"/>
    <xf numFmtId="0" fontId="0" fillId="0" borderId="0" xfId="0" quotePrefix="1" applyProtection="1">
      <protection locked="0"/>
    </xf>
    <xf numFmtId="0" fontId="0" fillId="0" borderId="0" xfId="0" quotePrefix="1"/>
    <xf numFmtId="164" fontId="0" fillId="3" borderId="8" xfId="1" applyNumberFormat="1" applyFont="1" applyFill="1" applyBorder="1" applyAlignment="1" applyProtection="1">
      <alignment horizontal="right" vertical="center" indent="1"/>
      <protection locked="0"/>
    </xf>
    <xf numFmtId="164" fontId="0" fillId="3" borderId="10" xfId="1" applyNumberFormat="1" applyFont="1" applyFill="1" applyBorder="1" applyAlignment="1" applyProtection="1">
      <alignment horizontal="right" vertical="center" indent="1"/>
      <protection locked="0"/>
    </xf>
    <xf numFmtId="164" fontId="0" fillId="3" borderId="9" xfId="1" applyNumberFormat="1" applyFont="1" applyFill="1" applyBorder="1" applyAlignment="1" applyProtection="1">
      <alignment horizontal="right" vertical="center" indent="1"/>
      <protection locked="0"/>
    </xf>
    <xf numFmtId="164" fontId="0" fillId="3" borderId="10" xfId="1" applyNumberFormat="1" applyFont="1" applyFill="1" applyBorder="1" applyAlignment="1" applyProtection="1">
      <alignment horizontal="right" vertical="top" indent="1"/>
      <protection locked="0"/>
    </xf>
    <xf numFmtId="164" fontId="4" fillId="3" borderId="0" xfId="1" applyNumberFormat="1" applyFont="1" applyFill="1" applyBorder="1" applyAlignment="1" applyProtection="1">
      <alignment horizontal="right" vertical="center" indent="1"/>
      <protection locked="0"/>
    </xf>
    <xf numFmtId="164" fontId="5" fillId="3" borderId="8" xfId="1" applyNumberFormat="1" applyFont="1" applyFill="1" applyBorder="1" applyAlignment="1" applyProtection="1">
      <alignment horizontal="right" vertical="center" indent="1"/>
      <protection locked="0"/>
    </xf>
    <xf numFmtId="164" fontId="5" fillId="3" borderId="10" xfId="1" applyNumberFormat="1" applyFont="1" applyFill="1" applyBorder="1" applyAlignment="1" applyProtection="1">
      <alignment horizontal="right" vertical="center" indent="1"/>
      <protection locked="0"/>
    </xf>
    <xf numFmtId="164" fontId="5" fillId="3" borderId="9" xfId="1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/>
    <xf numFmtId="166" fontId="6" fillId="0" borderId="2" xfId="0" applyNumberFormat="1" applyFont="1" applyFill="1" applyBorder="1" applyProtection="1"/>
    <xf numFmtId="2" fontId="6" fillId="0" borderId="0" xfId="0" applyNumberFormat="1" applyFont="1" applyFill="1" applyBorder="1" applyProtection="1"/>
    <xf numFmtId="0" fontId="6" fillId="0" borderId="3" xfId="0" applyFont="1" applyFill="1" applyBorder="1" applyProtection="1"/>
    <xf numFmtId="0" fontId="8" fillId="0" borderId="0" xfId="0" applyFont="1" applyFill="1" applyProtection="1"/>
    <xf numFmtId="2" fontId="8" fillId="0" borderId="0" xfId="0" applyNumberFormat="1" applyFont="1" applyFill="1" applyBorder="1" applyProtection="1"/>
    <xf numFmtId="166" fontId="8" fillId="0" borderId="2" xfId="0" applyNumberFormat="1" applyFont="1" applyFill="1" applyBorder="1" applyProtection="1"/>
    <xf numFmtId="0" fontId="8" fillId="0" borderId="3" xfId="0" applyFont="1" applyFill="1" applyBorder="1" applyProtection="1"/>
    <xf numFmtId="166" fontId="6" fillId="0" borderId="7" xfId="0" applyNumberFormat="1" applyFont="1" applyFill="1" applyBorder="1" applyProtection="1"/>
    <xf numFmtId="3" fontId="8" fillId="0" borderId="0" xfId="0" applyNumberFormat="1" applyFont="1" applyFill="1"/>
    <xf numFmtId="166" fontId="6" fillId="0" borderId="2" xfId="2" applyNumberFormat="1" applyFont="1" applyFill="1" applyBorder="1" applyProtection="1"/>
    <xf numFmtId="3" fontId="0" fillId="0" borderId="0" xfId="0" applyNumberFormat="1" applyFill="1"/>
    <xf numFmtId="164" fontId="0" fillId="0" borderId="0" xfId="0" applyNumberFormat="1" applyFill="1"/>
    <xf numFmtId="0" fontId="2" fillId="0" borderId="0" xfId="0" applyFont="1" applyAlignment="1" applyProtection="1">
      <alignment horizontal="center"/>
    </xf>
    <xf numFmtId="3" fontId="2" fillId="0" borderId="0" xfId="0" applyNumberFormat="1" applyFont="1" applyFill="1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0" xfId="0" applyFill="1" applyProtection="1"/>
    <xf numFmtId="2" fontId="3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</xf>
    <xf numFmtId="0" fontId="13" fillId="0" borderId="3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166" fontId="3" fillId="0" borderId="2" xfId="0" applyNumberFormat="1" applyFont="1" applyBorder="1" applyAlignment="1" applyProtection="1">
      <alignment horizontal="center"/>
    </xf>
    <xf numFmtId="3" fontId="13" fillId="0" borderId="0" xfId="0" applyNumberFormat="1" applyFont="1" applyFill="1" applyBorder="1" applyProtection="1"/>
    <xf numFmtId="2" fontId="13" fillId="0" borderId="2" xfId="0" applyNumberFormat="1" applyFont="1" applyFill="1" applyBorder="1" applyProtection="1"/>
    <xf numFmtId="2" fontId="13" fillId="0" borderId="0" xfId="0" applyNumberFormat="1" applyFont="1" applyFill="1" applyBorder="1" applyProtection="1"/>
    <xf numFmtId="0" fontId="13" fillId="0" borderId="3" xfId="0" applyFont="1" applyFill="1" applyBorder="1" applyProtection="1"/>
    <xf numFmtId="0" fontId="13" fillId="0" borderId="0" xfId="0" applyFont="1" applyFill="1" applyProtection="1"/>
    <xf numFmtId="166" fontId="13" fillId="0" borderId="2" xfId="0" applyNumberFormat="1" applyFont="1" applyFill="1" applyBorder="1" applyProtection="1"/>
    <xf numFmtId="166" fontId="0" fillId="0" borderId="2" xfId="0" applyNumberFormat="1" applyBorder="1" applyProtection="1"/>
    <xf numFmtId="164" fontId="8" fillId="0" borderId="8" xfId="1" applyNumberFormat="1" applyFont="1" applyFill="1" applyBorder="1" applyAlignment="1" applyProtection="1">
      <alignment horizontal="right" vertical="center" indent="1"/>
    </xf>
    <xf numFmtId="164" fontId="8" fillId="0" borderId="10" xfId="1" applyNumberFormat="1" applyFont="1" applyFill="1" applyBorder="1" applyAlignment="1" applyProtection="1">
      <alignment horizontal="right" vertical="center" indent="1"/>
    </xf>
    <xf numFmtId="164" fontId="8" fillId="0" borderId="9" xfId="1" applyNumberFormat="1" applyFont="1" applyFill="1" applyBorder="1" applyAlignment="1" applyProtection="1">
      <alignment horizontal="right" vertical="center" indent="1"/>
    </xf>
    <xf numFmtId="164" fontId="8" fillId="0" borderId="0" xfId="1" applyNumberFormat="1" applyFont="1" applyFill="1" applyBorder="1" applyAlignment="1" applyProtection="1">
      <alignment horizontal="right" vertical="center" indent="1"/>
    </xf>
    <xf numFmtId="0" fontId="0" fillId="0" borderId="3" xfId="0" applyBorder="1" applyAlignment="1" applyProtection="1">
      <alignment vertical="top"/>
    </xf>
    <xf numFmtId="164" fontId="8" fillId="0" borderId="10" xfId="1" applyNumberFormat="1" applyFont="1" applyFill="1" applyBorder="1" applyAlignment="1" applyProtection="1">
      <alignment horizontal="right" vertical="top"/>
    </xf>
    <xf numFmtId="166" fontId="8" fillId="0" borderId="2" xfId="0" applyNumberFormat="1" applyFont="1" applyFill="1" applyBorder="1" applyAlignment="1" applyProtection="1">
      <alignment vertical="top"/>
    </xf>
    <xf numFmtId="2" fontId="8" fillId="0" borderId="0" xfId="0" applyNumberFormat="1" applyFont="1" applyFill="1" applyBorder="1" applyAlignment="1" applyProtection="1">
      <alignment vertical="top"/>
    </xf>
    <xf numFmtId="0" fontId="8" fillId="0" borderId="3" xfId="0" applyFont="1" applyFill="1" applyBorder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166" fontId="8" fillId="0" borderId="2" xfId="0" applyNumberFormat="1" applyFont="1" applyBorder="1" applyAlignment="1" applyProtection="1">
      <alignment vertical="top"/>
    </xf>
    <xf numFmtId="164" fontId="8" fillId="0" borderId="10" xfId="1" applyNumberFormat="1" applyFont="1" applyFill="1" applyBorder="1" applyAlignment="1" applyProtection="1">
      <alignment horizontal="right" vertical="top" indent="1"/>
    </xf>
    <xf numFmtId="3" fontId="8" fillId="0" borderId="0" xfId="0" applyNumberFormat="1" applyFont="1" applyFill="1" applyBorder="1" applyProtection="1"/>
    <xf numFmtId="164" fontId="6" fillId="0" borderId="11" xfId="1" applyNumberFormat="1" applyFont="1" applyFill="1" applyBorder="1" applyAlignment="1" applyProtection="1">
      <alignment horizontal="right" vertical="center" indent="1"/>
    </xf>
    <xf numFmtId="164" fontId="8" fillId="0" borderId="12" xfId="1" applyNumberFormat="1" applyFont="1" applyFill="1" applyBorder="1" applyAlignment="1" applyProtection="1">
      <alignment horizontal="right" vertical="center" indent="1"/>
    </xf>
    <xf numFmtId="0" fontId="8" fillId="0" borderId="6" xfId="0" applyFont="1" applyFill="1" applyBorder="1" applyProtection="1"/>
    <xf numFmtId="0" fontId="8" fillId="0" borderId="5" xfId="0" applyFont="1" applyFill="1" applyBorder="1" applyProtection="1"/>
    <xf numFmtId="166" fontId="8" fillId="0" borderId="6" xfId="0" applyNumberFormat="1" applyFont="1" applyFill="1" applyBorder="1" applyProtection="1"/>
    <xf numFmtId="0" fontId="8" fillId="0" borderId="6" xfId="0" applyFont="1" applyBorder="1" applyProtection="1"/>
    <xf numFmtId="164" fontId="8" fillId="0" borderId="1" xfId="1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Border="1" applyProtection="1"/>
    <xf numFmtId="0" fontId="8" fillId="0" borderId="0" xfId="0" applyFont="1" applyBorder="1" applyProtection="1"/>
    <xf numFmtId="3" fontId="8" fillId="0" borderId="15" xfId="0" applyNumberFormat="1" applyFont="1" applyFill="1" applyBorder="1" applyAlignment="1" applyProtection="1">
      <alignment vertical="top"/>
    </xf>
    <xf numFmtId="3" fontId="8" fillId="0" borderId="0" xfId="0" applyNumberFormat="1" applyFont="1" applyFill="1" applyAlignment="1" applyProtection="1">
      <alignment vertical="top"/>
    </xf>
    <xf numFmtId="0" fontId="8" fillId="0" borderId="14" xfId="0" applyFont="1" applyFill="1" applyBorder="1" applyAlignment="1" applyProtection="1">
      <alignment vertical="top"/>
    </xf>
    <xf numFmtId="3" fontId="8" fillId="0" borderId="15" xfId="0" applyNumberFormat="1" applyFont="1" applyBorder="1" applyProtection="1"/>
    <xf numFmtId="3" fontId="8" fillId="0" borderId="2" xfId="0" applyNumberFormat="1" applyFont="1" applyFill="1" applyBorder="1" applyProtection="1"/>
    <xf numFmtId="3" fontId="8" fillId="0" borderId="0" xfId="0" applyNumberFormat="1" applyFont="1" applyFill="1" applyProtection="1"/>
    <xf numFmtId="3" fontId="8" fillId="0" borderId="2" xfId="0" applyNumberFormat="1" applyFont="1" applyBorder="1" applyProtection="1"/>
    <xf numFmtId="3" fontId="6" fillId="0" borderId="2" xfId="0" applyNumberFormat="1" applyFont="1" applyFill="1" applyBorder="1" applyProtection="1"/>
    <xf numFmtId="3" fontId="6" fillId="0" borderId="0" xfId="0" applyNumberFormat="1" applyFont="1" applyFill="1" applyProtection="1"/>
    <xf numFmtId="3" fontId="6" fillId="0" borderId="2" xfId="0" applyNumberFormat="1" applyFont="1" applyBorder="1" applyProtection="1"/>
    <xf numFmtId="3" fontId="8" fillId="0" borderId="6" xfId="0" applyNumberFormat="1" applyFont="1" applyFill="1" applyBorder="1" applyProtection="1"/>
    <xf numFmtId="3" fontId="8" fillId="0" borderId="6" xfId="0" applyNumberFormat="1" applyFont="1" applyBorder="1" applyProtection="1"/>
    <xf numFmtId="164" fontId="8" fillId="0" borderId="0" xfId="1" applyNumberFormat="1" applyFont="1" applyFill="1" applyAlignment="1" applyProtection="1">
      <alignment horizontal="right" vertical="center" indent="1"/>
    </xf>
    <xf numFmtId="3" fontId="8" fillId="0" borderId="0" xfId="0" applyNumberFormat="1" applyFont="1" applyProtection="1"/>
    <xf numFmtId="164" fontId="6" fillId="0" borderId="0" xfId="1" applyNumberFormat="1" applyFont="1" applyFill="1" applyAlignment="1" applyProtection="1">
      <alignment horizontal="right" vertical="center" indent="1"/>
    </xf>
    <xf numFmtId="0" fontId="6" fillId="0" borderId="0" xfId="0" applyFont="1" applyFill="1" applyProtection="1"/>
    <xf numFmtId="3" fontId="6" fillId="0" borderId="0" xfId="0" applyNumberFormat="1" applyFont="1" applyProtection="1"/>
    <xf numFmtId="10" fontId="6" fillId="0" borderId="11" xfId="0" applyNumberFormat="1" applyFont="1" applyFill="1" applyBorder="1" applyAlignment="1" applyProtection="1">
      <alignment horizontal="center" vertical="center"/>
    </xf>
    <xf numFmtId="0" fontId="5" fillId="0" borderId="0" xfId="0" quotePrefix="1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5" fillId="0" borderId="3" xfId="0" applyFont="1" applyBorder="1" applyAlignment="1" applyProtection="1">
      <alignment vertical="top"/>
    </xf>
    <xf numFmtId="164" fontId="5" fillId="0" borderId="10" xfId="1" applyNumberFormat="1" applyFont="1" applyFill="1" applyBorder="1" applyAlignment="1" applyProtection="1">
      <alignment horizontal="right" vertical="top"/>
    </xf>
    <xf numFmtId="166" fontId="5" fillId="0" borderId="2" xfId="2" applyNumberFormat="1" applyFont="1" applyBorder="1" applyAlignment="1" applyProtection="1">
      <alignment vertical="top"/>
    </xf>
    <xf numFmtId="2" fontId="5" fillId="0" borderId="0" xfId="0" applyNumberFormat="1" applyFont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164" fontId="5" fillId="3" borderId="10" xfId="1" applyNumberFormat="1" applyFont="1" applyFill="1" applyBorder="1" applyAlignment="1" applyProtection="1">
      <alignment horizontal="right" vertical="top"/>
      <protection locked="0"/>
    </xf>
    <xf numFmtId="166" fontId="5" fillId="0" borderId="2" xfId="2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164" fontId="5" fillId="0" borderId="10" xfId="1" applyNumberFormat="1" applyFont="1" applyBorder="1" applyAlignment="1" applyProtection="1">
      <alignment horizontal="right" vertical="top"/>
    </xf>
    <xf numFmtId="2" fontId="5" fillId="0" borderId="2" xfId="0" applyNumberFormat="1" applyFont="1" applyBorder="1" applyAlignment="1" applyProtection="1">
      <alignment vertical="top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3" fontId="5" fillId="0" borderId="0" xfId="0" applyNumberFormat="1" applyFont="1" applyBorder="1" applyAlignment="1" applyProtection="1">
      <alignment horizontal="right" vertical="top"/>
      <protection locked="0"/>
    </xf>
    <xf numFmtId="2" fontId="5" fillId="0" borderId="0" xfId="0" applyNumberFormat="1" applyFont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wrapText="1"/>
      <protection locked="0"/>
    </xf>
    <xf numFmtId="0" fontId="7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3" fontId="2" fillId="0" borderId="12" xfId="0" quotePrefix="1" applyNumberFormat="1" applyFont="1" applyBorder="1" applyAlignment="1" applyProtection="1">
      <alignment horizontal="center" vertical="center" wrapText="1"/>
    </xf>
    <xf numFmtId="3" fontId="2" fillId="0" borderId="12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" fontId="9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2" xfId="0" quotePrefix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6"/>
  <sheetViews>
    <sheetView topLeftCell="B70" zoomScale="78" zoomScaleNormal="78" workbookViewId="0">
      <selection activeCell="V6" sqref="V6"/>
    </sheetView>
  </sheetViews>
  <sheetFormatPr defaultRowHeight="12.75" x14ac:dyDescent="0.2"/>
  <cols>
    <col min="1" max="1" width="2.85546875" style="13" hidden="1" customWidth="1"/>
    <col min="2" max="2" width="36.7109375" customWidth="1"/>
    <col min="3" max="3" width="2.85546875" customWidth="1"/>
    <col min="4" max="4" width="14.42578125" style="235" customWidth="1"/>
    <col min="5" max="5" width="8.28515625" style="235" customWidth="1"/>
    <col min="6" max="6" width="4.28515625" style="235" customWidth="1"/>
    <col min="7" max="7" width="2.85546875" style="224" customWidth="1"/>
    <col min="8" max="8" width="14.7109375" style="224" customWidth="1"/>
    <col min="9" max="9" width="8.42578125" style="224" customWidth="1"/>
    <col min="10" max="10" width="4.28515625" style="224" customWidth="1"/>
    <col min="11" max="11" width="2.85546875" style="224" customWidth="1"/>
    <col min="12" max="12" width="14.5703125" style="224" customWidth="1"/>
    <col min="13" max="13" width="8.42578125" style="224" customWidth="1"/>
    <col min="14" max="14" width="4.28515625" style="224" customWidth="1"/>
    <col min="15" max="15" width="2.85546875" style="224" customWidth="1"/>
    <col min="16" max="16" width="14.7109375" style="224" customWidth="1"/>
    <col min="17" max="17" width="8.42578125" style="224" customWidth="1"/>
    <col min="18" max="18" width="4.28515625" style="224" customWidth="1"/>
    <col min="19" max="19" width="2.85546875" style="224" customWidth="1"/>
    <col min="20" max="20" width="14.5703125" style="224" customWidth="1"/>
    <col min="21" max="21" width="8.42578125" customWidth="1"/>
  </cols>
  <sheetData>
    <row r="1" spans="1:23" ht="34.5" x14ac:dyDescent="0.45">
      <c r="A1" s="314" t="s">
        <v>98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</row>
    <row r="2" spans="1:23" ht="10.9" customHeight="1" x14ac:dyDescent="0.25">
      <c r="A2" s="237"/>
      <c r="B2" s="60"/>
      <c r="C2" s="60"/>
      <c r="D2" s="238"/>
      <c r="E2" s="238"/>
      <c r="F2" s="238"/>
      <c r="G2" s="239"/>
      <c r="H2" s="239"/>
      <c r="I2" s="240"/>
      <c r="J2" s="240"/>
      <c r="K2" s="240"/>
      <c r="L2" s="240"/>
      <c r="M2" s="240"/>
      <c r="N2" s="240"/>
      <c r="O2" s="239"/>
      <c r="P2" s="239"/>
      <c r="Q2" s="240"/>
      <c r="R2" s="240"/>
      <c r="S2" s="240"/>
      <c r="T2" s="240"/>
      <c r="U2" s="64"/>
    </row>
    <row r="3" spans="1:23" ht="26.25" x14ac:dyDescent="0.4">
      <c r="A3" s="315" t="s">
        <v>23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3" ht="10.9" customHeight="1" x14ac:dyDescent="0.25">
      <c r="A4" s="237"/>
      <c r="B4" s="60"/>
      <c r="C4" s="60"/>
      <c r="D4" s="238"/>
      <c r="E4" s="238"/>
      <c r="F4" s="238"/>
      <c r="G4" s="239"/>
      <c r="H4" s="239"/>
      <c r="I4" s="240"/>
      <c r="J4" s="240"/>
      <c r="K4" s="240"/>
      <c r="L4" s="240"/>
      <c r="M4" s="240"/>
      <c r="N4" s="240"/>
      <c r="O4" s="239"/>
      <c r="P4" s="239"/>
      <c r="Q4" s="240"/>
      <c r="R4" s="240"/>
      <c r="S4" s="240"/>
      <c r="T4" s="240"/>
      <c r="U4" s="64"/>
    </row>
    <row r="5" spans="1:23" ht="18" customHeight="1" thickBot="1" x14ac:dyDescent="0.3">
      <c r="A5" s="178"/>
      <c r="B5" s="60"/>
      <c r="C5" s="316" t="s">
        <v>29</v>
      </c>
      <c r="D5" s="316"/>
      <c r="E5" s="316"/>
      <c r="F5" s="241"/>
      <c r="G5" s="317" t="s">
        <v>47</v>
      </c>
      <c r="H5" s="317"/>
      <c r="I5" s="317"/>
      <c r="J5" s="240"/>
      <c r="K5" s="317" t="s">
        <v>72</v>
      </c>
      <c r="L5" s="317"/>
      <c r="M5" s="317"/>
      <c r="N5" s="240"/>
      <c r="O5" s="317" t="s">
        <v>74</v>
      </c>
      <c r="P5" s="317"/>
      <c r="Q5" s="317"/>
      <c r="R5" s="240"/>
      <c r="S5" s="316" t="s">
        <v>76</v>
      </c>
      <c r="T5" s="316"/>
      <c r="U5" s="316"/>
    </row>
    <row r="6" spans="1:23" s="24" customFormat="1" ht="18" x14ac:dyDescent="0.25">
      <c r="A6" s="178"/>
      <c r="B6" s="179" t="s">
        <v>1</v>
      </c>
      <c r="C6" s="69"/>
      <c r="D6" s="242" t="s">
        <v>39</v>
      </c>
      <c r="E6" s="243" t="s">
        <v>20</v>
      </c>
      <c r="F6" s="244"/>
      <c r="G6" s="245"/>
      <c r="H6" s="242" t="s">
        <v>39</v>
      </c>
      <c r="I6" s="243"/>
      <c r="J6" s="246"/>
      <c r="K6" s="245"/>
      <c r="L6" s="242" t="s">
        <v>39</v>
      </c>
      <c r="M6" s="243"/>
      <c r="N6" s="246"/>
      <c r="O6" s="245"/>
      <c r="P6" s="242" t="s">
        <v>39</v>
      </c>
      <c r="Q6" s="243"/>
      <c r="R6" s="246"/>
      <c r="S6" s="245"/>
      <c r="T6" s="242" t="s">
        <v>39</v>
      </c>
      <c r="U6" s="247"/>
    </row>
    <row r="7" spans="1:23" s="24" customFormat="1" ht="6" customHeight="1" x14ac:dyDescent="0.25">
      <c r="A7" s="180"/>
      <c r="B7" s="64"/>
      <c r="C7" s="79"/>
      <c r="D7" s="248"/>
      <c r="E7" s="249"/>
      <c r="F7" s="250"/>
      <c r="G7" s="251"/>
      <c r="H7" s="248"/>
      <c r="I7" s="249"/>
      <c r="J7" s="252"/>
      <c r="K7" s="251"/>
      <c r="L7" s="248"/>
      <c r="M7" s="253"/>
      <c r="N7" s="252"/>
      <c r="O7" s="251"/>
      <c r="P7" s="248"/>
      <c r="Q7" s="249"/>
      <c r="R7" s="252"/>
      <c r="S7" s="251"/>
      <c r="T7" s="248"/>
      <c r="U7" s="254"/>
    </row>
    <row r="8" spans="1:23" s="24" customFormat="1" ht="15.75" x14ac:dyDescent="0.25">
      <c r="A8" s="181" t="s">
        <v>2</v>
      </c>
      <c r="B8" s="182" t="s">
        <v>22</v>
      </c>
      <c r="C8" s="86"/>
      <c r="D8" s="209">
        <f>SUM(D9:D9:D12)</f>
        <v>415300</v>
      </c>
      <c r="E8" s="225">
        <f>+D8/$D$92</f>
        <v>0.13524506614405341</v>
      </c>
      <c r="F8" s="226"/>
      <c r="G8" s="227"/>
      <c r="H8" s="209">
        <f>SUM(H9:H9:H12)</f>
        <v>456830</v>
      </c>
      <c r="I8" s="225">
        <f>+H8/$H$92</f>
        <v>0.13526573767394925</v>
      </c>
      <c r="J8" s="228"/>
      <c r="K8" s="227"/>
      <c r="L8" s="209">
        <f>SUM(L9:L9:L12)</f>
        <v>502513</v>
      </c>
      <c r="M8" s="225">
        <f>+L8/$L$92</f>
        <v>0.13528448446906993</v>
      </c>
      <c r="N8" s="228"/>
      <c r="O8" s="227"/>
      <c r="P8" s="209">
        <f>SUM(P9:P9:P12)</f>
        <v>552765</v>
      </c>
      <c r="Q8" s="225">
        <f>+P8/$P$92</f>
        <v>0.13525394018108733</v>
      </c>
      <c r="R8" s="228"/>
      <c r="S8" s="227"/>
      <c r="T8" s="209">
        <f>SUM(T9:T9:T12)</f>
        <v>608040</v>
      </c>
      <c r="U8" s="208">
        <f>+T8/$T$92</f>
        <v>0.13526918688322254</v>
      </c>
      <c r="W8" s="24" t="s">
        <v>20</v>
      </c>
    </row>
    <row r="9" spans="1:23" s="24" customFormat="1" ht="14.25" x14ac:dyDescent="0.2">
      <c r="A9" s="180"/>
      <c r="B9" s="183" t="s">
        <v>3</v>
      </c>
      <c r="C9" s="79"/>
      <c r="D9" s="255">
        <v>365000</v>
      </c>
      <c r="E9" s="230"/>
      <c r="F9" s="229"/>
      <c r="G9" s="231"/>
      <c r="H9" s="255">
        <v>401500</v>
      </c>
      <c r="I9" s="230"/>
      <c r="J9" s="228"/>
      <c r="K9" s="231"/>
      <c r="L9" s="255">
        <v>441650</v>
      </c>
      <c r="M9" s="230"/>
      <c r="N9" s="228"/>
      <c r="O9" s="231"/>
      <c r="P9" s="255">
        <v>485815</v>
      </c>
      <c r="Q9" s="230"/>
      <c r="R9" s="228"/>
      <c r="S9" s="231"/>
      <c r="T9" s="255">
        <v>534396</v>
      </c>
      <c r="U9" s="210"/>
      <c r="W9" s="24" t="s">
        <v>20</v>
      </c>
    </row>
    <row r="10" spans="1:23" s="24" customFormat="1" ht="14.25" x14ac:dyDescent="0.2">
      <c r="A10" s="180"/>
      <c r="B10" s="183" t="s">
        <v>78</v>
      </c>
      <c r="C10" s="79"/>
      <c r="D10" s="256">
        <v>1800</v>
      </c>
      <c r="E10" s="230"/>
      <c r="F10" s="229"/>
      <c r="G10" s="231"/>
      <c r="H10" s="256">
        <v>1980</v>
      </c>
      <c r="I10" s="230"/>
      <c r="J10" s="228"/>
      <c r="K10" s="231"/>
      <c r="L10" s="256">
        <v>2178</v>
      </c>
      <c r="M10" s="230"/>
      <c r="N10" s="228"/>
      <c r="O10" s="231"/>
      <c r="P10" s="256">
        <v>2396</v>
      </c>
      <c r="Q10" s="230"/>
      <c r="R10" s="228"/>
      <c r="S10" s="231"/>
      <c r="T10" s="256">
        <v>2635</v>
      </c>
      <c r="U10" s="210"/>
    </row>
    <row r="11" spans="1:23" s="24" customFormat="1" ht="14.25" x14ac:dyDescent="0.2">
      <c r="A11" s="180"/>
      <c r="B11" s="183" t="s">
        <v>79</v>
      </c>
      <c r="C11" s="79"/>
      <c r="D11" s="256">
        <v>18000</v>
      </c>
      <c r="E11" s="230"/>
      <c r="F11" s="229"/>
      <c r="G11" s="231"/>
      <c r="H11" s="256">
        <v>19800</v>
      </c>
      <c r="I11" s="230"/>
      <c r="J11" s="228"/>
      <c r="K11" s="231"/>
      <c r="L11" s="256">
        <v>21780</v>
      </c>
      <c r="M11" s="230"/>
      <c r="N11" s="228"/>
      <c r="O11" s="231"/>
      <c r="P11" s="256">
        <v>23958</v>
      </c>
      <c r="Q11" s="230"/>
      <c r="R11" s="228"/>
      <c r="S11" s="231"/>
      <c r="T11" s="256">
        <v>26354</v>
      </c>
      <c r="U11" s="210"/>
    </row>
    <row r="12" spans="1:23" s="24" customFormat="1" ht="14.25" x14ac:dyDescent="0.2">
      <c r="A12" s="180"/>
      <c r="B12" s="183" t="s">
        <v>49</v>
      </c>
      <c r="C12" s="79"/>
      <c r="D12" s="257">
        <v>30500</v>
      </c>
      <c r="E12" s="230"/>
      <c r="F12" s="229"/>
      <c r="G12" s="231"/>
      <c r="H12" s="257">
        <v>33550</v>
      </c>
      <c r="I12" s="230"/>
      <c r="J12" s="228"/>
      <c r="K12" s="231"/>
      <c r="L12" s="257">
        <v>36905</v>
      </c>
      <c r="M12" s="230"/>
      <c r="N12" s="228"/>
      <c r="O12" s="231"/>
      <c r="P12" s="257">
        <v>40596</v>
      </c>
      <c r="Q12" s="230"/>
      <c r="R12" s="228"/>
      <c r="S12" s="231"/>
      <c r="T12" s="257">
        <v>44655</v>
      </c>
      <c r="U12" s="210"/>
    </row>
    <row r="13" spans="1:23" s="24" customFormat="1" ht="7.15" customHeight="1" x14ac:dyDescent="0.2">
      <c r="A13" s="180"/>
      <c r="B13" s="64"/>
      <c r="C13" s="79"/>
      <c r="D13" s="258"/>
      <c r="E13" s="230"/>
      <c r="F13" s="229"/>
      <c r="G13" s="231"/>
      <c r="H13" s="258"/>
      <c r="I13" s="230"/>
      <c r="J13" s="228"/>
      <c r="K13" s="231"/>
      <c r="L13" s="258"/>
      <c r="M13" s="230"/>
      <c r="N13" s="228"/>
      <c r="O13" s="231"/>
      <c r="P13" s="258"/>
      <c r="Q13" s="230"/>
      <c r="R13" s="228"/>
      <c r="S13" s="231"/>
      <c r="T13" s="258"/>
      <c r="U13" s="210"/>
    </row>
    <row r="14" spans="1:23" s="24" customFormat="1" ht="15.75" x14ac:dyDescent="0.25">
      <c r="A14" s="181" t="s">
        <v>4</v>
      </c>
      <c r="B14" s="182" t="s">
        <v>33</v>
      </c>
      <c r="C14" s="86"/>
      <c r="D14" s="209">
        <f>SUM(D15:D20)</f>
        <v>2412000</v>
      </c>
      <c r="E14" s="225">
        <f>+D14/$D$92</f>
        <v>0.78548302321082797</v>
      </c>
      <c r="F14" s="229"/>
      <c r="G14" s="227"/>
      <c r="H14" s="209">
        <f>SUM(H15:H20)</f>
        <v>2653200</v>
      </c>
      <c r="I14" s="225">
        <f>+H14/$H$92</f>
        <v>0.78560308035050708</v>
      </c>
      <c r="J14" s="228"/>
      <c r="K14" s="227"/>
      <c r="L14" s="209">
        <f>SUM(L15:L20)</f>
        <v>2918520</v>
      </c>
      <c r="M14" s="225">
        <f>+L14/$L$92</f>
        <v>0.78571195891980894</v>
      </c>
      <c r="N14" s="228"/>
      <c r="O14" s="227"/>
      <c r="P14" s="209">
        <f>SUM(P15:P20)</f>
        <v>3211772</v>
      </c>
      <c r="Q14" s="225">
        <f>+P14/$P$92</f>
        <v>0.78587612812549856</v>
      </c>
      <c r="R14" s="228"/>
      <c r="S14" s="227"/>
      <c r="T14" s="209">
        <f>SUM(T15:T20)</f>
        <v>3532949</v>
      </c>
      <c r="U14" s="208">
        <f>+T14/$T$92</f>
        <v>0.78596661162077197</v>
      </c>
      <c r="W14" s="24" t="s">
        <v>20</v>
      </c>
    </row>
    <row r="15" spans="1:23" s="24" customFormat="1" ht="14.25" x14ac:dyDescent="0.2">
      <c r="A15" s="180"/>
      <c r="B15" s="183" t="s">
        <v>30</v>
      </c>
      <c r="C15" s="79"/>
      <c r="D15" s="255">
        <v>600000</v>
      </c>
      <c r="E15" s="230"/>
      <c r="F15" s="229"/>
      <c r="G15" s="231"/>
      <c r="H15" s="255">
        <v>660000</v>
      </c>
      <c r="I15" s="230"/>
      <c r="J15" s="228"/>
      <c r="K15" s="231"/>
      <c r="L15" s="255">
        <v>726000</v>
      </c>
      <c r="M15" s="230"/>
      <c r="N15" s="228"/>
      <c r="O15" s="231"/>
      <c r="P15" s="255">
        <v>800000</v>
      </c>
      <c r="Q15" s="230"/>
      <c r="R15" s="228"/>
      <c r="S15" s="231"/>
      <c r="T15" s="255">
        <v>880000</v>
      </c>
      <c r="U15" s="210"/>
    </row>
    <row r="16" spans="1:23" s="23" customFormat="1" ht="30" customHeight="1" x14ac:dyDescent="0.2">
      <c r="A16" s="184"/>
      <c r="B16" s="185" t="s">
        <v>46</v>
      </c>
      <c r="C16" s="259"/>
      <c r="D16" s="260">
        <v>12000</v>
      </c>
      <c r="E16" s="261"/>
      <c r="F16" s="262"/>
      <c r="G16" s="263"/>
      <c r="H16" s="260">
        <v>13200</v>
      </c>
      <c r="I16" s="261"/>
      <c r="J16" s="264"/>
      <c r="K16" s="263"/>
      <c r="L16" s="260">
        <v>14520</v>
      </c>
      <c r="M16" s="261"/>
      <c r="N16" s="264"/>
      <c r="O16" s="263"/>
      <c r="P16" s="260">
        <v>15972</v>
      </c>
      <c r="Q16" s="261"/>
      <c r="R16" s="264"/>
      <c r="S16" s="263"/>
      <c r="T16" s="260">
        <v>17569</v>
      </c>
      <c r="U16" s="265"/>
    </row>
    <row r="17" spans="1:23" s="24" customFormat="1" ht="14.25" x14ac:dyDescent="0.2">
      <c r="A17" s="180"/>
      <c r="B17" s="186" t="s">
        <v>81</v>
      </c>
      <c r="C17" s="79"/>
      <c r="D17" s="266">
        <v>0</v>
      </c>
      <c r="E17" s="230"/>
      <c r="F17" s="229"/>
      <c r="G17" s="231"/>
      <c r="H17" s="266">
        <v>0</v>
      </c>
      <c r="I17" s="230"/>
      <c r="J17" s="228"/>
      <c r="K17" s="231"/>
      <c r="L17" s="266">
        <v>0</v>
      </c>
      <c r="M17" s="230"/>
      <c r="N17" s="228"/>
      <c r="O17" s="231"/>
      <c r="P17" s="266">
        <v>0</v>
      </c>
      <c r="Q17" s="230"/>
      <c r="R17" s="228"/>
      <c r="S17" s="231"/>
      <c r="T17" s="266">
        <v>0</v>
      </c>
      <c r="U17" s="210"/>
    </row>
    <row r="18" spans="1:23" s="24" customFormat="1" ht="14.25" x14ac:dyDescent="0.2">
      <c r="A18" s="180"/>
      <c r="B18" s="183" t="s">
        <v>80</v>
      </c>
      <c r="C18" s="79"/>
      <c r="D18" s="266">
        <v>0</v>
      </c>
      <c r="E18" s="230"/>
      <c r="F18" s="229"/>
      <c r="G18" s="231"/>
      <c r="H18" s="266">
        <v>0</v>
      </c>
      <c r="I18" s="230"/>
      <c r="J18" s="228"/>
      <c r="K18" s="231"/>
      <c r="L18" s="266">
        <v>0</v>
      </c>
      <c r="M18" s="230"/>
      <c r="N18" s="228"/>
      <c r="O18" s="231"/>
      <c r="P18" s="266">
        <v>0</v>
      </c>
      <c r="Q18" s="230"/>
      <c r="R18" s="228"/>
      <c r="S18" s="231"/>
      <c r="T18" s="266">
        <v>0</v>
      </c>
      <c r="U18" s="210"/>
    </row>
    <row r="19" spans="1:23" s="24" customFormat="1" ht="14.25" x14ac:dyDescent="0.2">
      <c r="A19" s="180"/>
      <c r="B19" s="183" t="s">
        <v>31</v>
      </c>
      <c r="C19" s="79"/>
      <c r="D19" s="256">
        <v>1800000</v>
      </c>
      <c r="E19" s="230"/>
      <c r="F19" s="229"/>
      <c r="G19" s="231"/>
      <c r="H19" s="256">
        <v>1980000</v>
      </c>
      <c r="I19" s="230"/>
      <c r="J19" s="228"/>
      <c r="K19" s="231"/>
      <c r="L19" s="256">
        <v>2178000</v>
      </c>
      <c r="M19" s="230"/>
      <c r="N19" s="228"/>
      <c r="O19" s="231"/>
      <c r="P19" s="256">
        <v>2395800</v>
      </c>
      <c r="Q19" s="230"/>
      <c r="R19" s="228"/>
      <c r="S19" s="231"/>
      <c r="T19" s="256">
        <v>2635380</v>
      </c>
      <c r="U19" s="210"/>
    </row>
    <row r="20" spans="1:23" s="24" customFormat="1" ht="14.25" x14ac:dyDescent="0.2">
      <c r="A20" s="180"/>
      <c r="B20" s="183" t="s">
        <v>32</v>
      </c>
      <c r="C20" s="79"/>
      <c r="D20" s="257">
        <v>0</v>
      </c>
      <c r="E20" s="230"/>
      <c r="F20" s="229"/>
      <c r="G20" s="231"/>
      <c r="H20" s="257">
        <v>0</v>
      </c>
      <c r="I20" s="230"/>
      <c r="J20" s="228"/>
      <c r="K20" s="231"/>
      <c r="L20" s="257">
        <v>0</v>
      </c>
      <c r="M20" s="230"/>
      <c r="N20" s="228"/>
      <c r="O20" s="231"/>
      <c r="P20" s="257">
        <v>0</v>
      </c>
      <c r="Q20" s="230"/>
      <c r="R20" s="228"/>
      <c r="S20" s="231"/>
      <c r="T20" s="257">
        <v>0</v>
      </c>
      <c r="U20" s="210"/>
    </row>
    <row r="21" spans="1:23" s="24" customFormat="1" ht="7.15" customHeight="1" x14ac:dyDescent="0.2">
      <c r="A21" s="180"/>
      <c r="B21" s="64"/>
      <c r="C21" s="79"/>
      <c r="D21" s="258"/>
      <c r="E21" s="230"/>
      <c r="F21" s="229"/>
      <c r="G21" s="231"/>
      <c r="H21" s="258"/>
      <c r="I21" s="230"/>
      <c r="J21" s="228"/>
      <c r="K21" s="231"/>
      <c r="L21" s="258"/>
      <c r="M21" s="230"/>
      <c r="N21" s="228"/>
      <c r="O21" s="231"/>
      <c r="P21" s="258"/>
      <c r="Q21" s="230"/>
      <c r="R21" s="228"/>
      <c r="S21" s="231"/>
      <c r="T21" s="258"/>
      <c r="U21" s="210"/>
    </row>
    <row r="22" spans="1:23" s="24" customFormat="1" ht="15.75" x14ac:dyDescent="0.25">
      <c r="A22" s="181" t="s">
        <v>5</v>
      </c>
      <c r="B22" s="182" t="s">
        <v>6</v>
      </c>
      <c r="C22" s="86"/>
      <c r="D22" s="209">
        <v>5000</v>
      </c>
      <c r="E22" s="225">
        <f>+D22/$D$92</f>
        <v>1.6282815572363763E-3</v>
      </c>
      <c r="F22" s="229"/>
      <c r="G22" s="227"/>
      <c r="H22" s="209">
        <v>5000</v>
      </c>
      <c r="I22" s="225">
        <f>+H22/$H$92</f>
        <v>1.4804822108218513E-3</v>
      </c>
      <c r="J22" s="228"/>
      <c r="K22" s="227"/>
      <c r="L22" s="209">
        <v>5000</v>
      </c>
      <c r="M22" s="225">
        <f>+L22/$L$92</f>
        <v>1.3460794493781248E-3</v>
      </c>
      <c r="N22" s="228"/>
      <c r="O22" s="227"/>
      <c r="P22" s="209">
        <v>5000</v>
      </c>
      <c r="Q22" s="225">
        <f>+P22/$P$92</f>
        <v>1.2234307543086784E-3</v>
      </c>
      <c r="R22" s="228"/>
      <c r="S22" s="227"/>
      <c r="T22" s="209">
        <v>5000</v>
      </c>
      <c r="U22" s="208">
        <f>+T22/$T$92</f>
        <v>1.1123378962175396E-3</v>
      </c>
      <c r="W22" s="24" t="s">
        <v>20</v>
      </c>
    </row>
    <row r="23" spans="1:23" s="24" customFormat="1" ht="7.15" customHeight="1" x14ac:dyDescent="0.2">
      <c r="A23" s="180"/>
      <c r="B23" s="64"/>
      <c r="C23" s="79"/>
      <c r="D23" s="258"/>
      <c r="E23" s="230"/>
      <c r="F23" s="229"/>
      <c r="G23" s="231"/>
      <c r="H23" s="258"/>
      <c r="I23" s="230"/>
      <c r="J23" s="228"/>
      <c r="K23" s="231"/>
      <c r="L23" s="258"/>
      <c r="M23" s="230"/>
      <c r="N23" s="228"/>
      <c r="O23" s="231"/>
      <c r="P23" s="258"/>
      <c r="Q23" s="230"/>
      <c r="R23" s="228"/>
      <c r="S23" s="231"/>
      <c r="T23" s="258"/>
      <c r="U23" s="210"/>
    </row>
    <row r="24" spans="1:23" s="24" customFormat="1" ht="15.75" x14ac:dyDescent="0.25">
      <c r="A24" s="181" t="s">
        <v>7</v>
      </c>
      <c r="B24" s="182" t="s">
        <v>8</v>
      </c>
      <c r="C24" s="86"/>
      <c r="D24" s="209">
        <v>0</v>
      </c>
      <c r="E24" s="225">
        <f>+D24/$D$92</f>
        <v>0</v>
      </c>
      <c r="F24" s="229"/>
      <c r="G24" s="227"/>
      <c r="H24" s="209">
        <v>0</v>
      </c>
      <c r="I24" s="225">
        <f>+H24/$H$92</f>
        <v>0</v>
      </c>
      <c r="J24" s="228"/>
      <c r="K24" s="227"/>
      <c r="L24" s="209">
        <v>0</v>
      </c>
      <c r="M24" s="225">
        <f>+L24/$L$92</f>
        <v>0</v>
      </c>
      <c r="N24" s="228"/>
      <c r="O24" s="227"/>
      <c r="P24" s="209">
        <v>0</v>
      </c>
      <c r="Q24" s="225">
        <f>+P24/$P$92</f>
        <v>0</v>
      </c>
      <c r="R24" s="228"/>
      <c r="S24" s="227"/>
      <c r="T24" s="209">
        <v>0</v>
      </c>
      <c r="U24" s="208">
        <f>+T24/$T$92</f>
        <v>0</v>
      </c>
    </row>
    <row r="25" spans="1:23" s="24" customFormat="1" ht="7.15" customHeight="1" x14ac:dyDescent="0.2">
      <c r="A25" s="180"/>
      <c r="B25" s="64"/>
      <c r="C25" s="79"/>
      <c r="D25" s="258"/>
      <c r="E25" s="230"/>
      <c r="F25" s="229"/>
      <c r="G25" s="231"/>
      <c r="H25" s="258"/>
      <c r="I25" s="230"/>
      <c r="J25" s="228"/>
      <c r="K25" s="231"/>
      <c r="L25" s="258"/>
      <c r="M25" s="230"/>
      <c r="N25" s="228"/>
      <c r="O25" s="231"/>
      <c r="P25" s="258"/>
      <c r="Q25" s="230"/>
      <c r="R25" s="228"/>
      <c r="S25" s="231"/>
      <c r="T25" s="258"/>
      <c r="U25" s="210"/>
    </row>
    <row r="26" spans="1:23" s="24" customFormat="1" ht="15.75" x14ac:dyDescent="0.25">
      <c r="A26" s="181" t="s">
        <v>9</v>
      </c>
      <c r="B26" s="182" t="s">
        <v>10</v>
      </c>
      <c r="C26" s="86"/>
      <c r="D26" s="209">
        <v>0</v>
      </c>
      <c r="E26" s="225">
        <f>+D26/$D$92</f>
        <v>0</v>
      </c>
      <c r="F26" s="226"/>
      <c r="G26" s="227"/>
      <c r="H26" s="209">
        <v>0</v>
      </c>
      <c r="I26" s="225">
        <f>+H26/$H$92</f>
        <v>0</v>
      </c>
      <c r="J26" s="228"/>
      <c r="K26" s="227"/>
      <c r="L26" s="209">
        <v>0</v>
      </c>
      <c r="M26" s="225">
        <f>+L26/$L$92</f>
        <v>0</v>
      </c>
      <c r="N26" s="228"/>
      <c r="O26" s="227"/>
      <c r="P26" s="209">
        <v>0</v>
      </c>
      <c r="Q26" s="225">
        <f>+P26/$P$92</f>
        <v>0</v>
      </c>
      <c r="R26" s="228"/>
      <c r="S26" s="227"/>
      <c r="T26" s="209">
        <v>0</v>
      </c>
      <c r="U26" s="208">
        <f>+T26/$T$92</f>
        <v>0</v>
      </c>
    </row>
    <row r="27" spans="1:23" s="24" customFormat="1" ht="7.15" customHeight="1" x14ac:dyDescent="0.25">
      <c r="A27" s="187"/>
      <c r="B27" s="173"/>
      <c r="C27" s="86"/>
      <c r="D27" s="209"/>
      <c r="E27" s="225"/>
      <c r="F27" s="229"/>
      <c r="G27" s="227"/>
      <c r="H27" s="209"/>
      <c r="I27" s="225"/>
      <c r="J27" s="228"/>
      <c r="K27" s="227"/>
      <c r="L27" s="209"/>
      <c r="M27" s="225"/>
      <c r="N27" s="228"/>
      <c r="O27" s="227"/>
      <c r="P27" s="209"/>
      <c r="Q27" s="225"/>
      <c r="R27" s="228"/>
      <c r="S27" s="227"/>
      <c r="T27" s="209"/>
      <c r="U27" s="208"/>
    </row>
    <row r="28" spans="1:23" s="24" customFormat="1" ht="15.75" x14ac:dyDescent="0.25">
      <c r="A28" s="181" t="s">
        <v>11</v>
      </c>
      <c r="B28" s="182" t="s">
        <v>12</v>
      </c>
      <c r="C28" s="86"/>
      <c r="D28" s="209">
        <v>0</v>
      </c>
      <c r="E28" s="225">
        <f>+D28/$D$92</f>
        <v>0</v>
      </c>
      <c r="F28" s="229"/>
      <c r="G28" s="227"/>
      <c r="H28" s="209">
        <v>0</v>
      </c>
      <c r="I28" s="225">
        <f>+H28/$H$92</f>
        <v>0</v>
      </c>
      <c r="J28" s="228"/>
      <c r="K28" s="227"/>
      <c r="L28" s="209">
        <v>0</v>
      </c>
      <c r="M28" s="225">
        <f>+L28/$L$92</f>
        <v>0</v>
      </c>
      <c r="N28" s="228"/>
      <c r="O28" s="227"/>
      <c r="P28" s="209">
        <v>0</v>
      </c>
      <c r="Q28" s="225">
        <f>+P28/$P$92</f>
        <v>0</v>
      </c>
      <c r="R28" s="228"/>
      <c r="S28" s="227"/>
      <c r="T28" s="209">
        <v>0</v>
      </c>
      <c r="U28" s="208">
        <f>+T28/$T$92</f>
        <v>0</v>
      </c>
    </row>
    <row r="29" spans="1:23" s="24" customFormat="1" ht="7.15" customHeight="1" x14ac:dyDescent="0.25">
      <c r="A29" s="187"/>
      <c r="B29" s="173"/>
      <c r="C29" s="86"/>
      <c r="D29" s="209"/>
      <c r="E29" s="225"/>
      <c r="F29" s="229"/>
      <c r="G29" s="227"/>
      <c r="H29" s="209"/>
      <c r="I29" s="225"/>
      <c r="J29" s="228"/>
      <c r="K29" s="227"/>
      <c r="L29" s="209"/>
      <c r="M29" s="225"/>
      <c r="N29" s="228"/>
      <c r="O29" s="227"/>
      <c r="P29" s="209"/>
      <c r="Q29" s="225"/>
      <c r="R29" s="228"/>
      <c r="S29" s="227"/>
      <c r="T29" s="209"/>
      <c r="U29" s="208"/>
    </row>
    <row r="30" spans="1:23" s="24" customFormat="1" ht="15.75" x14ac:dyDescent="0.25">
      <c r="A30" s="181" t="s">
        <v>13</v>
      </c>
      <c r="B30" s="182" t="s">
        <v>37</v>
      </c>
      <c r="C30" s="86"/>
      <c r="D30" s="209">
        <f>SUM(D31:D57)</f>
        <v>86300</v>
      </c>
      <c r="E30" s="225">
        <f>+D30/$D$92</f>
        <v>2.8104139677899855E-2</v>
      </c>
      <c r="F30" s="226"/>
      <c r="G30" s="227"/>
      <c r="H30" s="209">
        <f>SUM(H31:H57)</f>
        <v>94930</v>
      </c>
      <c r="I30" s="225">
        <f>+H30/$H$92</f>
        <v>2.8108435254663666E-2</v>
      </c>
      <c r="J30" s="228"/>
      <c r="K30" s="227"/>
      <c r="L30" s="209">
        <f>SUM(L31:L57)</f>
        <v>104423</v>
      </c>
      <c r="M30" s="225">
        <f>+L30/$L$92</f>
        <v>2.8112330868482385E-2</v>
      </c>
      <c r="N30" s="228"/>
      <c r="O30" s="227"/>
      <c r="P30" s="209">
        <f>SUM(P31:P57)</f>
        <v>114865</v>
      </c>
      <c r="Q30" s="225">
        <f>+P30/$P$92</f>
        <v>2.810587471873327E-2</v>
      </c>
      <c r="R30" s="228"/>
      <c r="S30" s="227"/>
      <c r="T30" s="209">
        <f>SUM(T31:T57)</f>
        <v>126351</v>
      </c>
      <c r="U30" s="208">
        <f>+T30/$T$92</f>
        <v>2.8109001104996464E-2</v>
      </c>
      <c r="W30" s="24" t="s">
        <v>20</v>
      </c>
    </row>
    <row r="31" spans="1:23" s="24" customFormat="1" ht="14.25" x14ac:dyDescent="0.2">
      <c r="A31" s="188"/>
      <c r="B31" s="183" t="s">
        <v>24</v>
      </c>
      <c r="C31" s="109"/>
      <c r="D31" s="255">
        <v>5000</v>
      </c>
      <c r="E31" s="230"/>
      <c r="F31" s="229"/>
      <c r="G31" s="231"/>
      <c r="H31" s="255">
        <v>5500</v>
      </c>
      <c r="I31" s="230"/>
      <c r="J31" s="228"/>
      <c r="K31" s="231"/>
      <c r="L31" s="255">
        <v>6050</v>
      </c>
      <c r="M31" s="230"/>
      <c r="N31" s="228"/>
      <c r="O31" s="231"/>
      <c r="P31" s="255">
        <v>6655</v>
      </c>
      <c r="Q31" s="230"/>
      <c r="R31" s="228"/>
      <c r="S31" s="231"/>
      <c r="T31" s="255">
        <v>7320</v>
      </c>
      <c r="U31" s="210"/>
    </row>
    <row r="32" spans="1:23" s="24" customFormat="1" ht="14.25" x14ac:dyDescent="0.2">
      <c r="A32" s="188"/>
      <c r="B32" s="183" t="s">
        <v>48</v>
      </c>
      <c r="C32" s="109"/>
      <c r="D32" s="256">
        <v>0</v>
      </c>
      <c r="E32" s="230"/>
      <c r="F32" s="229"/>
      <c r="G32" s="231"/>
      <c r="H32" s="256">
        <v>0</v>
      </c>
      <c r="I32" s="230"/>
      <c r="J32" s="228"/>
      <c r="K32" s="231"/>
      <c r="L32" s="256">
        <v>0</v>
      </c>
      <c r="M32" s="230"/>
      <c r="N32" s="228"/>
      <c r="O32" s="231"/>
      <c r="P32" s="256">
        <v>0</v>
      </c>
      <c r="Q32" s="230"/>
      <c r="R32" s="228"/>
      <c r="S32" s="231"/>
      <c r="T32" s="256">
        <v>0</v>
      </c>
      <c r="U32" s="210"/>
    </row>
    <row r="33" spans="1:21" s="24" customFormat="1" ht="14.25" x14ac:dyDescent="0.2">
      <c r="A33" s="188"/>
      <c r="B33" s="183" t="s">
        <v>62</v>
      </c>
      <c r="C33" s="109"/>
      <c r="D33" s="256">
        <v>0</v>
      </c>
      <c r="E33" s="230"/>
      <c r="F33" s="229"/>
      <c r="G33" s="231"/>
      <c r="H33" s="256">
        <v>0</v>
      </c>
      <c r="I33" s="230"/>
      <c r="J33" s="228"/>
      <c r="K33" s="231"/>
      <c r="L33" s="256">
        <v>0</v>
      </c>
      <c r="M33" s="230"/>
      <c r="N33" s="228"/>
      <c r="O33" s="231"/>
      <c r="P33" s="256">
        <v>0</v>
      </c>
      <c r="Q33" s="230"/>
      <c r="R33" s="228"/>
      <c r="S33" s="231"/>
      <c r="T33" s="256">
        <v>0</v>
      </c>
      <c r="U33" s="210"/>
    </row>
    <row r="34" spans="1:21" s="24" customFormat="1" ht="14.25" x14ac:dyDescent="0.2">
      <c r="A34" s="188"/>
      <c r="B34" s="183" t="s">
        <v>43</v>
      </c>
      <c r="C34" s="109"/>
      <c r="D34" s="256">
        <v>10000</v>
      </c>
      <c r="E34" s="230"/>
      <c r="F34" s="229"/>
      <c r="G34" s="231"/>
      <c r="H34" s="256">
        <v>11000</v>
      </c>
      <c r="I34" s="230"/>
      <c r="J34" s="228"/>
      <c r="K34" s="231"/>
      <c r="L34" s="256">
        <v>12100</v>
      </c>
      <c r="M34" s="230"/>
      <c r="N34" s="228"/>
      <c r="O34" s="231"/>
      <c r="P34" s="256">
        <v>13310</v>
      </c>
      <c r="Q34" s="230"/>
      <c r="R34" s="228"/>
      <c r="S34" s="231"/>
      <c r="T34" s="256">
        <v>14641</v>
      </c>
      <c r="U34" s="210"/>
    </row>
    <row r="35" spans="1:21" s="24" customFormat="1" ht="14.25" x14ac:dyDescent="0.2">
      <c r="A35" s="188"/>
      <c r="B35" s="183" t="s">
        <v>102</v>
      </c>
      <c r="C35" s="109"/>
      <c r="D35" s="256">
        <v>0</v>
      </c>
      <c r="E35" s="230"/>
      <c r="F35" s="229"/>
      <c r="G35" s="231"/>
      <c r="H35" s="256">
        <v>0</v>
      </c>
      <c r="I35" s="230"/>
      <c r="J35" s="228"/>
      <c r="K35" s="231"/>
      <c r="L35" s="256">
        <v>0</v>
      </c>
      <c r="M35" s="230"/>
      <c r="N35" s="228"/>
      <c r="O35" s="231"/>
      <c r="P35" s="256">
        <v>0</v>
      </c>
      <c r="Q35" s="230"/>
      <c r="R35" s="228"/>
      <c r="S35" s="231"/>
      <c r="T35" s="256">
        <v>0</v>
      </c>
      <c r="U35" s="210"/>
    </row>
    <row r="36" spans="1:21" s="24" customFormat="1" ht="14.25" x14ac:dyDescent="0.2">
      <c r="A36" s="188"/>
      <c r="B36" s="183" t="s">
        <v>25</v>
      </c>
      <c r="C36" s="109"/>
      <c r="D36" s="256">
        <v>3000</v>
      </c>
      <c r="E36" s="230"/>
      <c r="F36" s="229"/>
      <c r="G36" s="231"/>
      <c r="H36" s="256">
        <v>3300</v>
      </c>
      <c r="I36" s="230"/>
      <c r="J36" s="228"/>
      <c r="K36" s="231"/>
      <c r="L36" s="256">
        <v>3630</v>
      </c>
      <c r="M36" s="230"/>
      <c r="N36" s="228"/>
      <c r="O36" s="231"/>
      <c r="P36" s="256">
        <v>3993</v>
      </c>
      <c r="Q36" s="230"/>
      <c r="R36" s="228"/>
      <c r="S36" s="231"/>
      <c r="T36" s="256">
        <v>4392</v>
      </c>
      <c r="U36" s="210"/>
    </row>
    <row r="37" spans="1:21" s="24" customFormat="1" ht="14.25" x14ac:dyDescent="0.2">
      <c r="A37" s="188"/>
      <c r="B37" s="183" t="s">
        <v>55</v>
      </c>
      <c r="C37" s="109"/>
      <c r="D37" s="256">
        <v>10000</v>
      </c>
      <c r="E37" s="230"/>
      <c r="F37" s="229"/>
      <c r="G37" s="231"/>
      <c r="H37" s="256">
        <v>11000</v>
      </c>
      <c r="I37" s="230"/>
      <c r="J37" s="228"/>
      <c r="K37" s="231"/>
      <c r="L37" s="256">
        <v>12100</v>
      </c>
      <c r="M37" s="230"/>
      <c r="N37" s="228"/>
      <c r="O37" s="231"/>
      <c r="P37" s="256">
        <v>13310</v>
      </c>
      <c r="Q37" s="230"/>
      <c r="R37" s="228"/>
      <c r="S37" s="231"/>
      <c r="T37" s="256">
        <v>14641</v>
      </c>
      <c r="U37" s="210"/>
    </row>
    <row r="38" spans="1:21" s="24" customFormat="1" ht="14.25" x14ac:dyDescent="0.2">
      <c r="A38" s="188"/>
      <c r="B38" s="183" t="s">
        <v>69</v>
      </c>
      <c r="C38" s="109"/>
      <c r="D38" s="256">
        <v>10000</v>
      </c>
      <c r="E38" s="230"/>
      <c r="F38" s="229"/>
      <c r="G38" s="231"/>
      <c r="H38" s="256">
        <v>11000</v>
      </c>
      <c r="I38" s="230"/>
      <c r="J38" s="228"/>
      <c r="K38" s="231"/>
      <c r="L38" s="256">
        <v>12100</v>
      </c>
      <c r="M38" s="230"/>
      <c r="N38" s="228"/>
      <c r="O38" s="231"/>
      <c r="P38" s="256">
        <v>13310</v>
      </c>
      <c r="Q38" s="230"/>
      <c r="R38" s="228"/>
      <c r="S38" s="231"/>
      <c r="T38" s="256">
        <v>14641</v>
      </c>
      <c r="U38" s="210"/>
    </row>
    <row r="39" spans="1:21" s="24" customFormat="1" ht="14.25" x14ac:dyDescent="0.2">
      <c r="A39" s="188"/>
      <c r="B39" s="183" t="s">
        <v>83</v>
      </c>
      <c r="C39" s="109"/>
      <c r="D39" s="256">
        <v>0</v>
      </c>
      <c r="E39" s="230"/>
      <c r="F39" s="229"/>
      <c r="G39" s="231"/>
      <c r="H39" s="256">
        <v>0</v>
      </c>
      <c r="I39" s="230"/>
      <c r="J39" s="228"/>
      <c r="K39" s="231"/>
      <c r="L39" s="256">
        <v>0</v>
      </c>
      <c r="M39" s="230"/>
      <c r="N39" s="228"/>
      <c r="O39" s="231"/>
      <c r="P39" s="256">
        <v>0</v>
      </c>
      <c r="Q39" s="230"/>
      <c r="R39" s="228"/>
      <c r="S39" s="231"/>
      <c r="T39" s="256">
        <v>0</v>
      </c>
      <c r="U39" s="210"/>
    </row>
    <row r="40" spans="1:21" s="24" customFormat="1" ht="14.25" x14ac:dyDescent="0.2">
      <c r="A40" s="188"/>
      <c r="B40" s="183" t="s">
        <v>84</v>
      </c>
      <c r="C40" s="109"/>
      <c r="D40" s="256">
        <v>3300</v>
      </c>
      <c r="E40" s="230"/>
      <c r="F40" s="229"/>
      <c r="G40" s="231"/>
      <c r="H40" s="256">
        <v>3630</v>
      </c>
      <c r="I40" s="230"/>
      <c r="J40" s="228"/>
      <c r="K40" s="231"/>
      <c r="L40" s="256">
        <v>3993</v>
      </c>
      <c r="M40" s="230"/>
      <c r="N40" s="228"/>
      <c r="O40" s="231"/>
      <c r="P40" s="256">
        <v>4392</v>
      </c>
      <c r="Q40" s="230"/>
      <c r="R40" s="228"/>
      <c r="S40" s="231"/>
      <c r="T40" s="256">
        <v>4832</v>
      </c>
      <c r="U40" s="210"/>
    </row>
    <row r="41" spans="1:21" s="24" customFormat="1" ht="14.25" x14ac:dyDescent="0.2">
      <c r="A41" s="188"/>
      <c r="B41" s="183" t="s">
        <v>34</v>
      </c>
      <c r="C41" s="109"/>
      <c r="D41" s="256">
        <v>6300</v>
      </c>
      <c r="E41" s="230"/>
      <c r="F41" s="229"/>
      <c r="G41" s="231"/>
      <c r="H41" s="256">
        <v>6930</v>
      </c>
      <c r="I41" s="230"/>
      <c r="J41" s="228"/>
      <c r="K41" s="231"/>
      <c r="L41" s="256">
        <v>7623</v>
      </c>
      <c r="M41" s="230"/>
      <c r="N41" s="228"/>
      <c r="O41" s="231"/>
      <c r="P41" s="256">
        <v>8385</v>
      </c>
      <c r="Q41" s="230"/>
      <c r="R41" s="228"/>
      <c r="S41" s="231"/>
      <c r="T41" s="256">
        <v>9224</v>
      </c>
      <c r="U41" s="210"/>
    </row>
    <row r="42" spans="1:21" s="24" customFormat="1" ht="14.25" x14ac:dyDescent="0.2">
      <c r="A42" s="188"/>
      <c r="B42" s="183" t="s">
        <v>88</v>
      </c>
      <c r="C42" s="109"/>
      <c r="D42" s="256">
        <v>0</v>
      </c>
      <c r="E42" s="230"/>
      <c r="F42" s="229"/>
      <c r="G42" s="231"/>
      <c r="H42" s="256">
        <v>0</v>
      </c>
      <c r="I42" s="230"/>
      <c r="J42" s="228"/>
      <c r="K42" s="231"/>
      <c r="L42" s="256">
        <v>0</v>
      </c>
      <c r="M42" s="230"/>
      <c r="N42" s="228"/>
      <c r="O42" s="231"/>
      <c r="P42" s="256">
        <v>0</v>
      </c>
      <c r="Q42" s="230"/>
      <c r="R42" s="228"/>
      <c r="S42" s="231"/>
      <c r="T42" s="256">
        <v>0</v>
      </c>
      <c r="U42" s="210"/>
    </row>
    <row r="43" spans="1:21" s="24" customFormat="1" ht="14.25" x14ac:dyDescent="0.2">
      <c r="A43" s="188"/>
      <c r="B43" s="183" t="s">
        <v>44</v>
      </c>
      <c r="C43" s="109"/>
      <c r="D43" s="256">
        <v>0</v>
      </c>
      <c r="E43" s="230"/>
      <c r="F43" s="229"/>
      <c r="G43" s="231"/>
      <c r="H43" s="256">
        <v>0</v>
      </c>
      <c r="I43" s="230"/>
      <c r="J43" s="228"/>
      <c r="K43" s="231"/>
      <c r="L43" s="256">
        <v>0</v>
      </c>
      <c r="M43" s="230"/>
      <c r="N43" s="228"/>
      <c r="O43" s="231"/>
      <c r="P43" s="256">
        <v>0</v>
      </c>
      <c r="Q43" s="230"/>
      <c r="R43" s="228"/>
      <c r="S43" s="231"/>
      <c r="T43" s="256">
        <v>0</v>
      </c>
      <c r="U43" s="210"/>
    </row>
    <row r="44" spans="1:21" s="24" customFormat="1" ht="14.25" x14ac:dyDescent="0.2">
      <c r="A44" s="188"/>
      <c r="B44" s="183" t="s">
        <v>50</v>
      </c>
      <c r="C44" s="109"/>
      <c r="D44" s="256">
        <v>6600</v>
      </c>
      <c r="E44" s="230"/>
      <c r="F44" s="229"/>
      <c r="G44" s="231"/>
      <c r="H44" s="256">
        <v>7260</v>
      </c>
      <c r="I44" s="230"/>
      <c r="J44" s="228"/>
      <c r="K44" s="231"/>
      <c r="L44" s="256">
        <v>7986</v>
      </c>
      <c r="M44" s="230"/>
      <c r="N44" s="228"/>
      <c r="O44" s="231"/>
      <c r="P44" s="256">
        <v>8785</v>
      </c>
      <c r="Q44" s="230"/>
      <c r="R44" s="228"/>
      <c r="S44" s="231"/>
      <c r="T44" s="256">
        <v>9663</v>
      </c>
      <c r="U44" s="210"/>
    </row>
    <row r="45" spans="1:21" s="24" customFormat="1" ht="14.25" x14ac:dyDescent="0.2">
      <c r="A45" s="188"/>
      <c r="B45" s="183" t="s">
        <v>85</v>
      </c>
      <c r="C45" s="109"/>
      <c r="D45" s="256">
        <v>0</v>
      </c>
      <c r="E45" s="230"/>
      <c r="F45" s="229"/>
      <c r="G45" s="231"/>
      <c r="H45" s="256">
        <v>0</v>
      </c>
      <c r="I45" s="230"/>
      <c r="J45" s="228"/>
      <c r="K45" s="231"/>
      <c r="L45" s="256">
        <v>0</v>
      </c>
      <c r="M45" s="230"/>
      <c r="N45" s="228"/>
      <c r="O45" s="231"/>
      <c r="P45" s="256">
        <v>0</v>
      </c>
      <c r="Q45" s="230"/>
      <c r="R45" s="228"/>
      <c r="S45" s="231"/>
      <c r="T45" s="256">
        <v>0</v>
      </c>
      <c r="U45" s="210"/>
    </row>
    <row r="46" spans="1:21" s="24" customFormat="1" ht="14.25" x14ac:dyDescent="0.2">
      <c r="A46" s="188"/>
      <c r="B46" s="183" t="s">
        <v>86</v>
      </c>
      <c r="C46" s="109"/>
      <c r="D46" s="256">
        <v>0</v>
      </c>
      <c r="E46" s="230"/>
      <c r="F46" s="229"/>
      <c r="G46" s="231"/>
      <c r="H46" s="256">
        <v>0</v>
      </c>
      <c r="I46" s="230"/>
      <c r="J46" s="228"/>
      <c r="K46" s="231"/>
      <c r="L46" s="256">
        <v>0</v>
      </c>
      <c r="M46" s="230"/>
      <c r="N46" s="228"/>
      <c r="O46" s="231"/>
      <c r="P46" s="256">
        <v>0</v>
      </c>
      <c r="Q46" s="230"/>
      <c r="R46" s="228"/>
      <c r="S46" s="231"/>
      <c r="T46" s="256">
        <v>0</v>
      </c>
      <c r="U46" s="210"/>
    </row>
    <row r="47" spans="1:21" s="24" customFormat="1" ht="14.25" x14ac:dyDescent="0.2">
      <c r="A47" s="188"/>
      <c r="B47" s="183" t="s">
        <v>82</v>
      </c>
      <c r="C47" s="109"/>
      <c r="D47" s="256">
        <v>0</v>
      </c>
      <c r="E47" s="230"/>
      <c r="F47" s="229"/>
      <c r="G47" s="231"/>
      <c r="H47" s="256">
        <v>0</v>
      </c>
      <c r="I47" s="230"/>
      <c r="J47" s="228"/>
      <c r="K47" s="231"/>
      <c r="L47" s="256">
        <v>0</v>
      </c>
      <c r="M47" s="230"/>
      <c r="N47" s="228"/>
      <c r="O47" s="231"/>
      <c r="P47" s="256">
        <v>0</v>
      </c>
      <c r="Q47" s="230"/>
      <c r="R47" s="228"/>
      <c r="S47" s="231"/>
      <c r="T47" s="256">
        <v>0</v>
      </c>
      <c r="U47" s="210"/>
    </row>
    <row r="48" spans="1:21" s="24" customFormat="1" ht="14.25" x14ac:dyDescent="0.2">
      <c r="A48" s="188"/>
      <c r="B48" s="183" t="s">
        <v>87</v>
      </c>
      <c r="C48" s="109"/>
      <c r="D48" s="256">
        <v>0</v>
      </c>
      <c r="E48" s="230"/>
      <c r="F48" s="229"/>
      <c r="G48" s="231"/>
      <c r="H48" s="256">
        <v>0</v>
      </c>
      <c r="I48" s="230"/>
      <c r="J48" s="228"/>
      <c r="K48" s="231"/>
      <c r="L48" s="256">
        <v>0</v>
      </c>
      <c r="M48" s="230"/>
      <c r="N48" s="228"/>
      <c r="O48" s="231"/>
      <c r="P48" s="256">
        <v>0</v>
      </c>
      <c r="Q48" s="230"/>
      <c r="R48" s="228"/>
      <c r="S48" s="231"/>
      <c r="T48" s="256">
        <v>0</v>
      </c>
      <c r="U48" s="210"/>
    </row>
    <row r="49" spans="1:23" s="24" customFormat="1" ht="14.25" x14ac:dyDescent="0.2">
      <c r="A49" s="188"/>
      <c r="B49" s="183" t="s">
        <v>45</v>
      </c>
      <c r="C49" s="109"/>
      <c r="D49" s="256">
        <v>8500</v>
      </c>
      <c r="E49" s="230"/>
      <c r="F49" s="229"/>
      <c r="G49" s="231"/>
      <c r="H49" s="256">
        <v>9350</v>
      </c>
      <c r="I49" s="230"/>
      <c r="J49" s="228"/>
      <c r="K49" s="231"/>
      <c r="L49" s="256">
        <v>10285</v>
      </c>
      <c r="M49" s="230"/>
      <c r="N49" s="228"/>
      <c r="O49" s="231"/>
      <c r="P49" s="256">
        <v>11313</v>
      </c>
      <c r="Q49" s="230"/>
      <c r="R49" s="228"/>
      <c r="S49" s="231"/>
      <c r="T49" s="256">
        <v>12445</v>
      </c>
      <c r="U49" s="210"/>
    </row>
    <row r="50" spans="1:23" s="24" customFormat="1" ht="14.25" x14ac:dyDescent="0.2">
      <c r="A50" s="188"/>
      <c r="B50" s="183" t="s">
        <v>71</v>
      </c>
      <c r="C50" s="109"/>
      <c r="D50" s="256">
        <v>0</v>
      </c>
      <c r="E50" s="230"/>
      <c r="F50" s="229"/>
      <c r="G50" s="231"/>
      <c r="H50" s="256">
        <v>0</v>
      </c>
      <c r="I50" s="230"/>
      <c r="J50" s="228"/>
      <c r="K50" s="231"/>
      <c r="L50" s="256">
        <v>0</v>
      </c>
      <c r="M50" s="230"/>
      <c r="N50" s="228"/>
      <c r="O50" s="231"/>
      <c r="P50" s="256">
        <v>0</v>
      </c>
      <c r="Q50" s="230"/>
      <c r="R50" s="228"/>
      <c r="S50" s="231"/>
      <c r="T50" s="256">
        <v>0</v>
      </c>
      <c r="U50" s="210"/>
    </row>
    <row r="51" spans="1:23" s="24" customFormat="1" ht="14.25" x14ac:dyDescent="0.2">
      <c r="A51" s="188"/>
      <c r="B51" s="183" t="s">
        <v>73</v>
      </c>
      <c r="C51" s="109"/>
      <c r="D51" s="256">
        <v>0</v>
      </c>
      <c r="E51" s="230"/>
      <c r="F51" s="229"/>
      <c r="G51" s="231"/>
      <c r="H51" s="256">
        <v>0</v>
      </c>
      <c r="I51" s="230"/>
      <c r="J51" s="228"/>
      <c r="K51" s="231"/>
      <c r="L51" s="256">
        <v>0</v>
      </c>
      <c r="M51" s="230"/>
      <c r="N51" s="228"/>
      <c r="O51" s="231"/>
      <c r="P51" s="256">
        <v>0</v>
      </c>
      <c r="Q51" s="230"/>
      <c r="R51" s="228"/>
      <c r="S51" s="231"/>
      <c r="T51" s="256">
        <v>0</v>
      </c>
      <c r="U51" s="210"/>
    </row>
    <row r="52" spans="1:23" s="24" customFormat="1" ht="14.25" x14ac:dyDescent="0.2">
      <c r="A52" s="188"/>
      <c r="B52" s="183" t="s">
        <v>90</v>
      </c>
      <c r="C52" s="109"/>
      <c r="D52" s="256">
        <v>3600</v>
      </c>
      <c r="E52" s="230"/>
      <c r="F52" s="229"/>
      <c r="G52" s="231"/>
      <c r="H52" s="256">
        <v>3960</v>
      </c>
      <c r="I52" s="230"/>
      <c r="J52" s="228"/>
      <c r="K52" s="231"/>
      <c r="L52" s="256">
        <v>4356</v>
      </c>
      <c r="M52" s="230"/>
      <c r="N52" s="228"/>
      <c r="O52" s="231"/>
      <c r="P52" s="256">
        <v>4792</v>
      </c>
      <c r="Q52" s="230"/>
      <c r="R52" s="228"/>
      <c r="S52" s="231"/>
      <c r="T52" s="256">
        <v>5270</v>
      </c>
      <c r="U52" s="210"/>
    </row>
    <row r="53" spans="1:23" s="24" customFormat="1" ht="14.25" x14ac:dyDescent="0.2">
      <c r="A53" s="188"/>
      <c r="B53" s="183" t="s">
        <v>91</v>
      </c>
      <c r="C53" s="109"/>
      <c r="D53" s="256">
        <v>0</v>
      </c>
      <c r="E53" s="230"/>
      <c r="F53" s="229"/>
      <c r="G53" s="231"/>
      <c r="H53" s="256">
        <v>0</v>
      </c>
      <c r="I53" s="230"/>
      <c r="J53" s="228"/>
      <c r="K53" s="231"/>
      <c r="L53" s="256">
        <v>0</v>
      </c>
      <c r="M53" s="230"/>
      <c r="N53" s="228"/>
      <c r="O53" s="231"/>
      <c r="P53" s="256">
        <v>0</v>
      </c>
      <c r="Q53" s="230"/>
      <c r="R53" s="228"/>
      <c r="S53" s="231"/>
      <c r="T53" s="256">
        <v>0</v>
      </c>
      <c r="U53" s="210"/>
    </row>
    <row r="54" spans="1:23" s="24" customFormat="1" ht="14.25" x14ac:dyDescent="0.2">
      <c r="A54" s="188"/>
      <c r="B54" s="183" t="s">
        <v>52</v>
      </c>
      <c r="C54" s="109"/>
      <c r="D54" s="256">
        <v>20000</v>
      </c>
      <c r="E54" s="230"/>
      <c r="F54" s="229"/>
      <c r="G54" s="231"/>
      <c r="H54" s="256">
        <v>22000</v>
      </c>
      <c r="I54" s="230"/>
      <c r="J54" s="228"/>
      <c r="K54" s="231"/>
      <c r="L54" s="256">
        <v>24200</v>
      </c>
      <c r="M54" s="230"/>
      <c r="N54" s="228"/>
      <c r="O54" s="231"/>
      <c r="P54" s="256">
        <v>26620</v>
      </c>
      <c r="Q54" s="230"/>
      <c r="R54" s="228"/>
      <c r="S54" s="231"/>
      <c r="T54" s="256">
        <v>29282</v>
      </c>
      <c r="U54" s="210"/>
    </row>
    <row r="55" spans="1:23" s="24" customFormat="1" ht="14.25" x14ac:dyDescent="0.2">
      <c r="A55" s="188"/>
      <c r="B55" s="183" t="s">
        <v>89</v>
      </c>
      <c r="C55" s="109"/>
      <c r="D55" s="256">
        <v>0</v>
      </c>
      <c r="E55" s="230"/>
      <c r="F55" s="229"/>
      <c r="G55" s="231"/>
      <c r="H55" s="256">
        <v>0</v>
      </c>
      <c r="I55" s="230"/>
      <c r="J55" s="228"/>
      <c r="K55" s="231"/>
      <c r="L55" s="256">
        <v>0</v>
      </c>
      <c r="M55" s="230"/>
      <c r="N55" s="228"/>
      <c r="O55" s="231"/>
      <c r="P55" s="256">
        <v>0</v>
      </c>
      <c r="Q55" s="230"/>
      <c r="R55" s="228"/>
      <c r="S55" s="231"/>
      <c r="T55" s="256">
        <v>0</v>
      </c>
      <c r="U55" s="210"/>
    </row>
    <row r="56" spans="1:23" s="24" customFormat="1" ht="14.25" x14ac:dyDescent="0.2">
      <c r="A56" s="188"/>
      <c r="B56" s="183" t="s">
        <v>70</v>
      </c>
      <c r="C56" s="109"/>
      <c r="D56" s="256">
        <v>0</v>
      </c>
      <c r="E56" s="230"/>
      <c r="F56" s="229"/>
      <c r="G56" s="231"/>
      <c r="H56" s="256">
        <v>0</v>
      </c>
      <c r="I56" s="230"/>
      <c r="J56" s="228"/>
      <c r="K56" s="231"/>
      <c r="L56" s="256">
        <v>0</v>
      </c>
      <c r="M56" s="230"/>
      <c r="N56" s="228"/>
      <c r="O56" s="231"/>
      <c r="P56" s="256">
        <v>0</v>
      </c>
      <c r="Q56" s="230"/>
      <c r="R56" s="228"/>
      <c r="S56" s="231"/>
      <c r="T56" s="256">
        <v>0</v>
      </c>
      <c r="U56" s="210"/>
    </row>
    <row r="57" spans="1:23" s="24" customFormat="1" ht="14.25" x14ac:dyDescent="0.2">
      <c r="A57" s="188"/>
      <c r="B57" s="189" t="s">
        <v>51</v>
      </c>
      <c r="C57" s="109"/>
      <c r="D57" s="257">
        <v>0</v>
      </c>
      <c r="E57" s="230"/>
      <c r="F57" s="229"/>
      <c r="G57" s="231"/>
      <c r="H57" s="257">
        <v>0</v>
      </c>
      <c r="I57" s="230"/>
      <c r="J57" s="228"/>
      <c r="K57" s="231"/>
      <c r="L57" s="257">
        <v>0</v>
      </c>
      <c r="M57" s="230"/>
      <c r="N57" s="228"/>
      <c r="O57" s="231"/>
      <c r="P57" s="257">
        <v>0</v>
      </c>
      <c r="Q57" s="230"/>
      <c r="R57" s="228"/>
      <c r="S57" s="231"/>
      <c r="T57" s="257">
        <v>0</v>
      </c>
      <c r="U57" s="210"/>
    </row>
    <row r="58" spans="1:23" s="24" customFormat="1" ht="7.15" customHeight="1" x14ac:dyDescent="0.25">
      <c r="A58" s="188"/>
      <c r="B58" s="115"/>
      <c r="C58" s="109"/>
      <c r="D58" s="258"/>
      <c r="E58" s="230"/>
      <c r="F58" s="226"/>
      <c r="G58" s="231"/>
      <c r="H58" s="258"/>
      <c r="I58" s="230"/>
      <c r="J58" s="228"/>
      <c r="K58" s="231"/>
      <c r="L58" s="258"/>
      <c r="M58" s="230"/>
      <c r="N58" s="228"/>
      <c r="O58" s="231"/>
      <c r="P58" s="258"/>
      <c r="Q58" s="230"/>
      <c r="R58" s="228"/>
      <c r="S58" s="231"/>
      <c r="T58" s="258"/>
      <c r="U58" s="210"/>
    </row>
    <row r="59" spans="1:23" s="24" customFormat="1" ht="15.75" x14ac:dyDescent="0.25">
      <c r="A59" s="181" t="s">
        <v>26</v>
      </c>
      <c r="B59" s="182" t="s">
        <v>64</v>
      </c>
      <c r="C59" s="109"/>
      <c r="D59" s="209">
        <f>SUM(D60:D64)</f>
        <v>60000</v>
      </c>
      <c r="E59" s="225">
        <f>+D59/$D$92</f>
        <v>1.9539378686836514E-2</v>
      </c>
      <c r="F59" s="226"/>
      <c r="G59" s="231"/>
      <c r="H59" s="209">
        <f>SUM(H60:H64)</f>
        <v>66000</v>
      </c>
      <c r="I59" s="225">
        <f>H59/H92</f>
        <v>1.9542365182848437E-2</v>
      </c>
      <c r="J59" s="228"/>
      <c r="K59" s="231"/>
      <c r="L59" s="209">
        <f>SUM(L60:L64)</f>
        <v>72600</v>
      </c>
      <c r="M59" s="225">
        <f>L59/L92</f>
        <v>1.9545073604970372E-2</v>
      </c>
      <c r="N59" s="228"/>
      <c r="O59" s="231"/>
      <c r="P59" s="209">
        <f>SUM(P60:P64)</f>
        <v>79860</v>
      </c>
      <c r="Q59" s="225">
        <f>P59/P92</f>
        <v>1.9540636007818211E-2</v>
      </c>
      <c r="R59" s="228"/>
      <c r="S59" s="231"/>
      <c r="T59" s="209">
        <f>SUM(T60:T64)</f>
        <v>87846</v>
      </c>
      <c r="U59" s="208">
        <f>T59/T92</f>
        <v>1.9542886966225196E-2</v>
      </c>
      <c r="W59" s="24" t="s">
        <v>20</v>
      </c>
    </row>
    <row r="60" spans="1:23" s="24" customFormat="1" ht="15" x14ac:dyDescent="0.25">
      <c r="A60" s="188"/>
      <c r="B60" s="189" t="s">
        <v>100</v>
      </c>
      <c r="C60" s="109"/>
      <c r="D60" s="255">
        <v>60000</v>
      </c>
      <c r="E60" s="230"/>
      <c r="F60" s="226"/>
      <c r="G60" s="231"/>
      <c r="H60" s="255">
        <v>66000</v>
      </c>
      <c r="I60" s="230"/>
      <c r="J60" s="228"/>
      <c r="K60" s="231"/>
      <c r="L60" s="255">
        <v>72600</v>
      </c>
      <c r="M60" s="230"/>
      <c r="N60" s="228"/>
      <c r="O60" s="231"/>
      <c r="P60" s="255">
        <v>79860</v>
      </c>
      <c r="Q60" s="230"/>
      <c r="R60" s="228"/>
      <c r="S60" s="231"/>
      <c r="T60" s="255">
        <v>87846</v>
      </c>
      <c r="U60" s="210"/>
    </row>
    <row r="61" spans="1:23" s="24" customFormat="1" ht="15" x14ac:dyDescent="0.25">
      <c r="A61" s="188"/>
      <c r="B61" s="189" t="s">
        <v>77</v>
      </c>
      <c r="C61" s="109"/>
      <c r="D61" s="256">
        <v>0</v>
      </c>
      <c r="E61" s="230"/>
      <c r="F61" s="226"/>
      <c r="G61" s="231"/>
      <c r="H61" s="256">
        <v>0</v>
      </c>
      <c r="I61" s="230"/>
      <c r="J61" s="228"/>
      <c r="K61" s="231"/>
      <c r="L61" s="256">
        <v>0</v>
      </c>
      <c r="M61" s="230"/>
      <c r="N61" s="228"/>
      <c r="O61" s="231"/>
      <c r="P61" s="256">
        <v>0</v>
      </c>
      <c r="Q61" s="230"/>
      <c r="R61" s="228"/>
      <c r="S61" s="231"/>
      <c r="T61" s="256">
        <v>0</v>
      </c>
      <c r="U61" s="210"/>
    </row>
    <row r="62" spans="1:23" s="24" customFormat="1" ht="15" x14ac:dyDescent="0.25">
      <c r="A62" s="188"/>
      <c r="B62" s="189" t="s">
        <v>77</v>
      </c>
      <c r="C62" s="109"/>
      <c r="D62" s="256">
        <v>0</v>
      </c>
      <c r="E62" s="230"/>
      <c r="F62" s="226"/>
      <c r="G62" s="231"/>
      <c r="H62" s="256">
        <v>0</v>
      </c>
      <c r="I62" s="230"/>
      <c r="J62" s="228"/>
      <c r="K62" s="231"/>
      <c r="L62" s="256">
        <v>0</v>
      </c>
      <c r="M62" s="230"/>
      <c r="N62" s="228"/>
      <c r="O62" s="231"/>
      <c r="P62" s="256">
        <v>0</v>
      </c>
      <c r="Q62" s="230"/>
      <c r="R62" s="228"/>
      <c r="S62" s="231"/>
      <c r="T62" s="256">
        <v>0</v>
      </c>
      <c r="U62" s="210"/>
    </row>
    <row r="63" spans="1:23" s="24" customFormat="1" ht="15" x14ac:dyDescent="0.25">
      <c r="A63" s="188"/>
      <c r="B63" s="189" t="s">
        <v>77</v>
      </c>
      <c r="C63" s="109"/>
      <c r="D63" s="266">
        <v>0</v>
      </c>
      <c r="E63" s="230"/>
      <c r="F63" s="226"/>
      <c r="G63" s="231"/>
      <c r="H63" s="256">
        <v>0</v>
      </c>
      <c r="I63" s="230"/>
      <c r="J63" s="228"/>
      <c r="K63" s="231"/>
      <c r="L63" s="256">
        <v>0</v>
      </c>
      <c r="M63" s="230"/>
      <c r="N63" s="228"/>
      <c r="O63" s="231"/>
      <c r="P63" s="256">
        <v>0</v>
      </c>
      <c r="Q63" s="230"/>
      <c r="R63" s="228"/>
      <c r="S63" s="231"/>
      <c r="T63" s="256">
        <v>0</v>
      </c>
      <c r="U63" s="210"/>
    </row>
    <row r="64" spans="1:23" s="24" customFormat="1" ht="15" x14ac:dyDescent="0.25">
      <c r="A64" s="188"/>
      <c r="B64" s="189" t="s">
        <v>77</v>
      </c>
      <c r="C64" s="109"/>
      <c r="D64" s="257">
        <v>0</v>
      </c>
      <c r="E64" s="230"/>
      <c r="F64" s="226"/>
      <c r="G64" s="231"/>
      <c r="H64" s="257">
        <v>0</v>
      </c>
      <c r="I64" s="230"/>
      <c r="J64" s="228"/>
      <c r="K64" s="231"/>
      <c r="L64" s="257">
        <v>0</v>
      </c>
      <c r="M64" s="230"/>
      <c r="N64" s="228"/>
      <c r="O64" s="231"/>
      <c r="P64" s="257">
        <v>0</v>
      </c>
      <c r="Q64" s="230"/>
      <c r="R64" s="228"/>
      <c r="S64" s="231"/>
      <c r="T64" s="257">
        <v>0</v>
      </c>
      <c r="U64" s="210"/>
    </row>
    <row r="65" spans="1:22" s="24" customFormat="1" ht="8.4499999999999993" customHeight="1" x14ac:dyDescent="0.25">
      <c r="A65" s="188"/>
      <c r="B65" s="115"/>
      <c r="C65" s="109"/>
      <c r="D65" s="258"/>
      <c r="E65" s="230"/>
      <c r="F65" s="226"/>
      <c r="G65" s="231"/>
      <c r="H65" s="258"/>
      <c r="I65" s="230"/>
      <c r="J65" s="228"/>
      <c r="K65" s="231"/>
      <c r="L65" s="258"/>
      <c r="M65" s="230"/>
      <c r="N65" s="228"/>
      <c r="O65" s="231"/>
      <c r="P65" s="258"/>
      <c r="Q65" s="230"/>
      <c r="R65" s="228"/>
      <c r="S65" s="231"/>
      <c r="T65" s="258"/>
      <c r="U65" s="210"/>
    </row>
    <row r="66" spans="1:22" s="24" customFormat="1" ht="15.75" x14ac:dyDescent="0.25">
      <c r="A66" s="181" t="s">
        <v>35</v>
      </c>
      <c r="B66" s="182" t="s">
        <v>66</v>
      </c>
      <c r="C66" s="109"/>
      <c r="D66" s="209">
        <f>SUM(D67:D71)</f>
        <v>0</v>
      </c>
      <c r="E66" s="225">
        <f>+D66/$D$92</f>
        <v>0</v>
      </c>
      <c r="F66" s="226"/>
      <c r="G66" s="231"/>
      <c r="H66" s="209">
        <f>SUM(H67:H71)</f>
        <v>0</v>
      </c>
      <c r="I66" s="225">
        <f>H66/H92</f>
        <v>0</v>
      </c>
      <c r="J66" s="228"/>
      <c r="K66" s="231"/>
      <c r="L66" s="209">
        <f>SUM(L67:L71)</f>
        <v>0</v>
      </c>
      <c r="M66" s="225">
        <f>L66/L92</f>
        <v>0</v>
      </c>
      <c r="N66" s="228"/>
      <c r="O66" s="231"/>
      <c r="P66" s="209">
        <f>SUM(P67:P71)</f>
        <v>0</v>
      </c>
      <c r="Q66" s="225">
        <f>P66/P92</f>
        <v>0</v>
      </c>
      <c r="R66" s="228"/>
      <c r="S66" s="231"/>
      <c r="T66" s="209">
        <f>SUM(T67:T71)</f>
        <v>0</v>
      </c>
      <c r="U66" s="208">
        <f>T66/T92</f>
        <v>0</v>
      </c>
    </row>
    <row r="67" spans="1:22" s="24" customFormat="1" ht="15" x14ac:dyDescent="0.25">
      <c r="A67" s="188"/>
      <c r="B67" s="189" t="s">
        <v>77</v>
      </c>
      <c r="C67" s="109"/>
      <c r="D67" s="255">
        <v>0</v>
      </c>
      <c r="E67" s="230"/>
      <c r="F67" s="226"/>
      <c r="G67" s="231"/>
      <c r="H67" s="255">
        <v>0</v>
      </c>
      <c r="I67" s="230"/>
      <c r="J67" s="228"/>
      <c r="K67" s="231"/>
      <c r="L67" s="255">
        <v>0</v>
      </c>
      <c r="M67" s="230"/>
      <c r="N67" s="228"/>
      <c r="O67" s="231"/>
      <c r="P67" s="255">
        <v>0</v>
      </c>
      <c r="Q67" s="230"/>
      <c r="R67" s="228"/>
      <c r="S67" s="231"/>
      <c r="T67" s="255">
        <v>0</v>
      </c>
      <c r="U67" s="210"/>
    </row>
    <row r="68" spans="1:22" s="24" customFormat="1" ht="15" x14ac:dyDescent="0.25">
      <c r="A68" s="188"/>
      <c r="B68" s="189" t="s">
        <v>77</v>
      </c>
      <c r="C68" s="109"/>
      <c r="D68" s="266">
        <v>0</v>
      </c>
      <c r="E68" s="230"/>
      <c r="F68" s="226"/>
      <c r="G68" s="231"/>
      <c r="H68" s="266">
        <v>0</v>
      </c>
      <c r="I68" s="230"/>
      <c r="J68" s="228"/>
      <c r="K68" s="231"/>
      <c r="L68" s="266">
        <v>0</v>
      </c>
      <c r="M68" s="230"/>
      <c r="N68" s="228"/>
      <c r="O68" s="231"/>
      <c r="P68" s="266">
        <v>0</v>
      </c>
      <c r="Q68" s="230"/>
      <c r="R68" s="228"/>
      <c r="S68" s="231"/>
      <c r="T68" s="266">
        <v>0</v>
      </c>
      <c r="U68" s="210"/>
    </row>
    <row r="69" spans="1:22" s="24" customFormat="1" ht="15" x14ac:dyDescent="0.25">
      <c r="A69" s="188"/>
      <c r="B69" s="189" t="s">
        <v>77</v>
      </c>
      <c r="C69" s="109"/>
      <c r="D69" s="256">
        <v>0</v>
      </c>
      <c r="E69" s="230"/>
      <c r="F69" s="226"/>
      <c r="G69" s="231"/>
      <c r="H69" s="256">
        <v>0</v>
      </c>
      <c r="I69" s="230"/>
      <c r="J69" s="228"/>
      <c r="K69" s="231"/>
      <c r="L69" s="256">
        <v>0</v>
      </c>
      <c r="M69" s="230"/>
      <c r="N69" s="228"/>
      <c r="O69" s="231"/>
      <c r="P69" s="256">
        <v>0</v>
      </c>
      <c r="Q69" s="230"/>
      <c r="R69" s="228"/>
      <c r="S69" s="231"/>
      <c r="T69" s="256">
        <v>0</v>
      </c>
      <c r="U69" s="210"/>
    </row>
    <row r="70" spans="1:22" s="24" customFormat="1" ht="15" x14ac:dyDescent="0.25">
      <c r="A70" s="188"/>
      <c r="B70" s="189" t="s">
        <v>77</v>
      </c>
      <c r="C70" s="109"/>
      <c r="D70" s="266">
        <v>0</v>
      </c>
      <c r="E70" s="230"/>
      <c r="F70" s="226"/>
      <c r="G70" s="231"/>
      <c r="H70" s="256">
        <v>0</v>
      </c>
      <c r="I70" s="230"/>
      <c r="J70" s="228"/>
      <c r="K70" s="231"/>
      <c r="L70" s="256">
        <v>0</v>
      </c>
      <c r="M70" s="230"/>
      <c r="N70" s="228"/>
      <c r="O70" s="231"/>
      <c r="P70" s="256">
        <v>0</v>
      </c>
      <c r="Q70" s="230"/>
      <c r="R70" s="228"/>
      <c r="S70" s="231"/>
      <c r="T70" s="256">
        <v>0</v>
      </c>
      <c r="U70" s="210"/>
    </row>
    <row r="71" spans="1:22" s="24" customFormat="1" ht="15" x14ac:dyDescent="0.25">
      <c r="A71" s="188"/>
      <c r="B71" s="189" t="s">
        <v>77</v>
      </c>
      <c r="C71" s="109"/>
      <c r="D71" s="257">
        <v>0</v>
      </c>
      <c r="E71" s="230"/>
      <c r="F71" s="226"/>
      <c r="G71" s="231"/>
      <c r="H71" s="257">
        <v>0</v>
      </c>
      <c r="I71" s="230"/>
      <c r="J71" s="228"/>
      <c r="K71" s="231"/>
      <c r="L71" s="257">
        <v>0</v>
      </c>
      <c r="M71" s="230"/>
      <c r="N71" s="228"/>
      <c r="O71" s="231"/>
      <c r="P71" s="257">
        <v>0</v>
      </c>
      <c r="Q71" s="230"/>
      <c r="R71" s="228"/>
      <c r="S71" s="231"/>
      <c r="T71" s="257">
        <v>0</v>
      </c>
      <c r="U71" s="210"/>
    </row>
    <row r="72" spans="1:22" s="24" customFormat="1" ht="15" x14ac:dyDescent="0.25">
      <c r="A72" s="188"/>
      <c r="B72" s="189"/>
      <c r="C72" s="109"/>
      <c r="D72" s="258"/>
      <c r="E72" s="230"/>
      <c r="F72" s="226"/>
      <c r="G72" s="231"/>
      <c r="H72" s="258"/>
      <c r="I72" s="230"/>
      <c r="J72" s="228"/>
      <c r="K72" s="231"/>
      <c r="L72" s="258"/>
      <c r="M72" s="230"/>
      <c r="N72" s="228"/>
      <c r="O72" s="231"/>
      <c r="P72" s="258"/>
      <c r="Q72" s="230"/>
      <c r="R72" s="228"/>
      <c r="S72" s="231"/>
      <c r="T72" s="258"/>
      <c r="U72" s="210"/>
    </row>
    <row r="73" spans="1:22" s="24" customFormat="1" ht="15.75" x14ac:dyDescent="0.25">
      <c r="A73" s="181" t="s">
        <v>56</v>
      </c>
      <c r="B73" s="182" t="s">
        <v>95</v>
      </c>
      <c r="C73" s="109"/>
      <c r="D73" s="209">
        <f>SUM(D74:D82)</f>
        <v>0</v>
      </c>
      <c r="E73" s="225">
        <f>+D73/$D$92</f>
        <v>0</v>
      </c>
      <c r="F73" s="226"/>
      <c r="G73" s="231"/>
      <c r="H73" s="209">
        <f>SUM(H74:H82)</f>
        <v>0</v>
      </c>
      <c r="I73" s="225">
        <f>H73/H92</f>
        <v>0</v>
      </c>
      <c r="J73" s="228"/>
      <c r="K73" s="231"/>
      <c r="L73" s="209">
        <f>SUM(L74:L82)</f>
        <v>0</v>
      </c>
      <c r="M73" s="225">
        <f>L73/L92</f>
        <v>0</v>
      </c>
      <c r="N73" s="228"/>
      <c r="O73" s="231"/>
      <c r="P73" s="209">
        <f>SUM(P74:P82)</f>
        <v>0</v>
      </c>
      <c r="Q73" s="225">
        <f>P73/P92</f>
        <v>0</v>
      </c>
      <c r="R73" s="228"/>
      <c r="S73" s="231"/>
      <c r="T73" s="209">
        <f>SUM(T74:T82)</f>
        <v>0</v>
      </c>
      <c r="U73" s="208">
        <f>T73/T92</f>
        <v>0</v>
      </c>
      <c r="V73" s="64"/>
    </row>
    <row r="74" spans="1:22" s="24" customFormat="1" ht="15" x14ac:dyDescent="0.25">
      <c r="A74" s="188"/>
      <c r="B74" s="183" t="s">
        <v>53</v>
      </c>
      <c r="C74" s="109"/>
      <c r="D74" s="255">
        <v>0</v>
      </c>
      <c r="E74" s="230"/>
      <c r="F74" s="226"/>
      <c r="G74" s="231"/>
      <c r="H74" s="255">
        <v>0</v>
      </c>
      <c r="I74" s="230"/>
      <c r="J74" s="228"/>
      <c r="K74" s="231"/>
      <c r="L74" s="255">
        <v>0</v>
      </c>
      <c r="M74" s="230"/>
      <c r="N74" s="228"/>
      <c r="O74" s="231"/>
      <c r="P74" s="255">
        <v>0</v>
      </c>
      <c r="Q74" s="230"/>
      <c r="R74" s="228"/>
      <c r="S74" s="231"/>
      <c r="T74" s="255">
        <v>0</v>
      </c>
      <c r="U74" s="210"/>
    </row>
    <row r="75" spans="1:22" s="24" customFormat="1" ht="15" x14ac:dyDescent="0.25">
      <c r="A75" s="188"/>
      <c r="B75" s="183" t="s">
        <v>15</v>
      </c>
      <c r="C75" s="109"/>
      <c r="D75" s="266">
        <v>0</v>
      </c>
      <c r="E75" s="230"/>
      <c r="F75" s="226"/>
      <c r="G75" s="231"/>
      <c r="H75" s="266">
        <v>0</v>
      </c>
      <c r="I75" s="230"/>
      <c r="J75" s="228"/>
      <c r="K75" s="231"/>
      <c r="L75" s="266">
        <v>0</v>
      </c>
      <c r="M75" s="230"/>
      <c r="N75" s="228"/>
      <c r="O75" s="231"/>
      <c r="P75" s="266">
        <v>0</v>
      </c>
      <c r="Q75" s="230"/>
      <c r="R75" s="228"/>
      <c r="S75" s="231"/>
      <c r="T75" s="266">
        <v>0</v>
      </c>
      <c r="U75" s="210"/>
    </row>
    <row r="76" spans="1:22" s="24" customFormat="1" ht="15" x14ac:dyDescent="0.25">
      <c r="A76" s="188"/>
      <c r="B76" s="183" t="s">
        <v>38</v>
      </c>
      <c r="C76" s="109"/>
      <c r="D76" s="256">
        <v>0</v>
      </c>
      <c r="E76" s="230"/>
      <c r="F76" s="226"/>
      <c r="G76" s="231"/>
      <c r="H76" s="256">
        <v>0</v>
      </c>
      <c r="I76" s="230"/>
      <c r="J76" s="228"/>
      <c r="K76" s="231"/>
      <c r="L76" s="256">
        <v>0</v>
      </c>
      <c r="M76" s="230"/>
      <c r="N76" s="228"/>
      <c r="O76" s="231"/>
      <c r="P76" s="256">
        <v>0</v>
      </c>
      <c r="Q76" s="230"/>
      <c r="R76" s="228"/>
      <c r="S76" s="231"/>
      <c r="T76" s="256">
        <v>0</v>
      </c>
      <c r="U76" s="210"/>
    </row>
    <row r="77" spans="1:22" s="24" customFormat="1" ht="15" x14ac:dyDescent="0.25">
      <c r="A77" s="188"/>
      <c r="B77" s="183" t="s">
        <v>54</v>
      </c>
      <c r="C77" s="109"/>
      <c r="D77" s="266">
        <v>0</v>
      </c>
      <c r="E77" s="230"/>
      <c r="F77" s="226"/>
      <c r="G77" s="231"/>
      <c r="H77" s="256">
        <v>0</v>
      </c>
      <c r="I77" s="230"/>
      <c r="J77" s="228"/>
      <c r="K77" s="231"/>
      <c r="L77" s="256">
        <v>0</v>
      </c>
      <c r="M77" s="230"/>
      <c r="N77" s="228"/>
      <c r="O77" s="231"/>
      <c r="P77" s="256">
        <v>0</v>
      </c>
      <c r="Q77" s="230"/>
      <c r="R77" s="228"/>
      <c r="S77" s="231"/>
      <c r="T77" s="256">
        <v>0</v>
      </c>
      <c r="U77" s="210"/>
    </row>
    <row r="78" spans="1:22" s="24" customFormat="1" ht="15" x14ac:dyDescent="0.25">
      <c r="A78" s="188"/>
      <c r="B78" s="183" t="s">
        <v>93</v>
      </c>
      <c r="C78" s="109"/>
      <c r="D78" s="256">
        <v>0</v>
      </c>
      <c r="E78" s="230"/>
      <c r="F78" s="226"/>
      <c r="G78" s="231"/>
      <c r="H78" s="256">
        <v>0</v>
      </c>
      <c r="I78" s="230"/>
      <c r="J78" s="228"/>
      <c r="K78" s="231"/>
      <c r="L78" s="256">
        <v>0</v>
      </c>
      <c r="M78" s="230"/>
      <c r="N78" s="228"/>
      <c r="O78" s="231"/>
      <c r="P78" s="256">
        <v>0</v>
      </c>
      <c r="Q78" s="230"/>
      <c r="R78" s="228"/>
      <c r="S78" s="231"/>
      <c r="T78" s="256">
        <v>0</v>
      </c>
      <c r="U78" s="210"/>
    </row>
    <row r="79" spans="1:22" s="24" customFormat="1" ht="15" x14ac:dyDescent="0.25">
      <c r="A79" s="188"/>
      <c r="B79" s="183" t="s">
        <v>94</v>
      </c>
      <c r="C79" s="109"/>
      <c r="D79" s="266">
        <v>0</v>
      </c>
      <c r="E79" s="230"/>
      <c r="F79" s="226"/>
      <c r="G79" s="231"/>
      <c r="H79" s="256">
        <v>0</v>
      </c>
      <c r="I79" s="230"/>
      <c r="J79" s="228"/>
      <c r="K79" s="231"/>
      <c r="L79" s="256">
        <v>0</v>
      </c>
      <c r="M79" s="230"/>
      <c r="N79" s="228"/>
      <c r="O79" s="231"/>
      <c r="P79" s="256">
        <v>0</v>
      </c>
      <c r="Q79" s="230"/>
      <c r="R79" s="228"/>
      <c r="S79" s="231"/>
      <c r="T79" s="256">
        <v>0</v>
      </c>
      <c r="U79" s="210"/>
    </row>
    <row r="80" spans="1:22" s="24" customFormat="1" ht="15" x14ac:dyDescent="0.25">
      <c r="A80" s="188"/>
      <c r="B80" s="183" t="s">
        <v>92</v>
      </c>
      <c r="C80" s="109"/>
      <c r="D80" s="256">
        <v>0</v>
      </c>
      <c r="E80" s="230"/>
      <c r="F80" s="226"/>
      <c r="G80" s="231"/>
      <c r="H80" s="256">
        <v>0</v>
      </c>
      <c r="I80" s="230"/>
      <c r="J80" s="228"/>
      <c r="K80" s="231"/>
      <c r="L80" s="256">
        <v>0</v>
      </c>
      <c r="M80" s="230"/>
      <c r="N80" s="228"/>
      <c r="O80" s="231"/>
      <c r="P80" s="256">
        <v>0</v>
      </c>
      <c r="Q80" s="230"/>
      <c r="R80" s="228"/>
      <c r="S80" s="231"/>
      <c r="T80" s="256">
        <v>0</v>
      </c>
      <c r="U80" s="210"/>
    </row>
    <row r="81" spans="1:21" s="24" customFormat="1" ht="15" x14ac:dyDescent="0.25">
      <c r="A81" s="188"/>
      <c r="B81" s="189" t="s">
        <v>51</v>
      </c>
      <c r="C81" s="109"/>
      <c r="D81" s="266">
        <v>0</v>
      </c>
      <c r="E81" s="230"/>
      <c r="F81" s="226"/>
      <c r="G81" s="231"/>
      <c r="H81" s="256">
        <v>0</v>
      </c>
      <c r="I81" s="230"/>
      <c r="J81" s="228"/>
      <c r="K81" s="231"/>
      <c r="L81" s="256">
        <v>0</v>
      </c>
      <c r="M81" s="230"/>
      <c r="N81" s="228"/>
      <c r="O81" s="231"/>
      <c r="P81" s="256">
        <v>0</v>
      </c>
      <c r="Q81" s="230"/>
      <c r="R81" s="228"/>
      <c r="S81" s="231"/>
      <c r="T81" s="256">
        <v>0</v>
      </c>
      <c r="U81" s="210"/>
    </row>
    <row r="82" spans="1:21" s="24" customFormat="1" ht="15" x14ac:dyDescent="0.25">
      <c r="A82" s="188"/>
      <c r="B82" s="189" t="s">
        <v>51</v>
      </c>
      <c r="C82" s="109"/>
      <c r="D82" s="257">
        <v>0</v>
      </c>
      <c r="E82" s="230"/>
      <c r="F82" s="226"/>
      <c r="G82" s="231"/>
      <c r="H82" s="257">
        <v>0</v>
      </c>
      <c r="I82" s="230"/>
      <c r="J82" s="228"/>
      <c r="K82" s="231"/>
      <c r="L82" s="257">
        <v>0</v>
      </c>
      <c r="M82" s="230"/>
      <c r="N82" s="228"/>
      <c r="O82" s="231"/>
      <c r="P82" s="257">
        <v>0</v>
      </c>
      <c r="Q82" s="230"/>
      <c r="R82" s="228"/>
      <c r="S82" s="231"/>
      <c r="T82" s="257">
        <v>0</v>
      </c>
      <c r="U82" s="210"/>
    </row>
    <row r="83" spans="1:21" s="24" customFormat="1" ht="7.5" customHeight="1" x14ac:dyDescent="0.25">
      <c r="A83" s="188"/>
      <c r="B83" s="115"/>
      <c r="C83" s="109"/>
      <c r="D83" s="258"/>
      <c r="E83" s="230"/>
      <c r="F83" s="226"/>
      <c r="G83" s="231"/>
      <c r="H83" s="258"/>
      <c r="I83" s="230"/>
      <c r="J83" s="228"/>
      <c r="K83" s="231"/>
      <c r="L83" s="258"/>
      <c r="M83" s="230"/>
      <c r="N83" s="228"/>
      <c r="O83" s="231"/>
      <c r="P83" s="258"/>
      <c r="Q83" s="230"/>
      <c r="R83" s="228"/>
      <c r="S83" s="231"/>
      <c r="T83" s="258"/>
      <c r="U83" s="210"/>
    </row>
    <row r="84" spans="1:21" s="24" customFormat="1" ht="15.75" x14ac:dyDescent="0.25">
      <c r="A84" s="181" t="s">
        <v>96</v>
      </c>
      <c r="B84" s="182" t="s">
        <v>57</v>
      </c>
      <c r="C84" s="125"/>
      <c r="D84" s="209">
        <f>SUM(D85:D88)</f>
        <v>0</v>
      </c>
      <c r="E84" s="225">
        <f>D84/$D92</f>
        <v>0</v>
      </c>
      <c r="F84" s="226"/>
      <c r="G84" s="231"/>
      <c r="H84" s="209">
        <f>SUM(H85:H88)</f>
        <v>0</v>
      </c>
      <c r="I84" s="225">
        <f>H84/$H92</f>
        <v>0</v>
      </c>
      <c r="J84" s="228"/>
      <c r="K84" s="231"/>
      <c r="L84" s="209">
        <f>SUM(L85:L88)</f>
        <v>0</v>
      </c>
      <c r="M84" s="225">
        <f>L84/$L92</f>
        <v>0</v>
      </c>
      <c r="N84" s="228"/>
      <c r="O84" s="231"/>
      <c r="P84" s="209">
        <f>SUM(P85:P88)</f>
        <v>0</v>
      </c>
      <c r="Q84" s="225">
        <f>P84/$P92</f>
        <v>0</v>
      </c>
      <c r="R84" s="228"/>
      <c r="S84" s="231"/>
      <c r="T84" s="209">
        <f>SUM(T85:T88)</f>
        <v>0</v>
      </c>
      <c r="U84" s="208">
        <f>T84/$T92</f>
        <v>0</v>
      </c>
    </row>
    <row r="85" spans="1:21" s="24" customFormat="1" ht="15" x14ac:dyDescent="0.25">
      <c r="A85" s="127"/>
      <c r="B85" s="183" t="s">
        <v>58</v>
      </c>
      <c r="C85" s="125"/>
      <c r="D85" s="255"/>
      <c r="E85" s="230"/>
      <c r="F85" s="226"/>
      <c r="G85" s="231"/>
      <c r="H85" s="255"/>
      <c r="I85" s="230"/>
      <c r="J85" s="228"/>
      <c r="K85" s="231"/>
      <c r="L85" s="255"/>
      <c r="M85" s="230"/>
      <c r="N85" s="228"/>
      <c r="O85" s="231"/>
      <c r="P85" s="255"/>
      <c r="Q85" s="230"/>
      <c r="R85" s="228"/>
      <c r="S85" s="231"/>
      <c r="T85" s="255"/>
      <c r="U85" s="210"/>
    </row>
    <row r="86" spans="1:21" s="24" customFormat="1" ht="15" x14ac:dyDescent="0.25">
      <c r="A86" s="127"/>
      <c r="B86" s="183" t="s">
        <v>59</v>
      </c>
      <c r="C86" s="125"/>
      <c r="D86" s="266"/>
      <c r="E86" s="230"/>
      <c r="F86" s="226"/>
      <c r="G86" s="231"/>
      <c r="H86" s="266"/>
      <c r="I86" s="230"/>
      <c r="J86" s="228"/>
      <c r="K86" s="231"/>
      <c r="L86" s="266"/>
      <c r="M86" s="230"/>
      <c r="N86" s="228"/>
      <c r="O86" s="231"/>
      <c r="P86" s="266"/>
      <c r="Q86" s="230"/>
      <c r="R86" s="228"/>
      <c r="S86" s="231"/>
      <c r="T86" s="266"/>
      <c r="U86" s="210"/>
    </row>
    <row r="87" spans="1:21" s="24" customFormat="1" ht="15" x14ac:dyDescent="0.25">
      <c r="A87" s="127"/>
      <c r="B87" s="183" t="s">
        <v>60</v>
      </c>
      <c r="C87" s="125"/>
      <c r="D87" s="256"/>
      <c r="E87" s="230"/>
      <c r="F87" s="226"/>
      <c r="G87" s="231"/>
      <c r="H87" s="256"/>
      <c r="I87" s="230"/>
      <c r="J87" s="228"/>
      <c r="K87" s="231"/>
      <c r="L87" s="256"/>
      <c r="M87" s="230"/>
      <c r="N87" s="228"/>
      <c r="O87" s="231"/>
      <c r="P87" s="256"/>
      <c r="Q87" s="230"/>
      <c r="R87" s="228"/>
      <c r="S87" s="231"/>
      <c r="T87" s="256"/>
      <c r="U87" s="210"/>
    </row>
    <row r="88" spans="1:21" s="24" customFormat="1" ht="15" x14ac:dyDescent="0.25">
      <c r="A88" s="127"/>
      <c r="B88" s="189" t="s">
        <v>51</v>
      </c>
      <c r="C88" s="125"/>
      <c r="D88" s="257"/>
      <c r="E88" s="230"/>
      <c r="F88" s="226"/>
      <c r="G88" s="231"/>
      <c r="H88" s="257"/>
      <c r="I88" s="230"/>
      <c r="J88" s="228"/>
      <c r="K88" s="231"/>
      <c r="L88" s="257"/>
      <c r="M88" s="230"/>
      <c r="N88" s="228"/>
      <c r="O88" s="231"/>
      <c r="P88" s="257"/>
      <c r="Q88" s="230"/>
      <c r="R88" s="228"/>
      <c r="S88" s="231"/>
      <c r="T88" s="257"/>
      <c r="U88" s="210"/>
    </row>
    <row r="89" spans="1:21" s="24" customFormat="1" ht="7.15" customHeight="1" x14ac:dyDescent="0.25">
      <c r="A89" s="188"/>
      <c r="B89" s="115"/>
      <c r="C89" s="109"/>
      <c r="D89" s="258"/>
      <c r="E89" s="230"/>
      <c r="F89" s="226"/>
      <c r="G89" s="231"/>
      <c r="H89" s="258"/>
      <c r="I89" s="230"/>
      <c r="J89" s="228"/>
      <c r="K89" s="231"/>
      <c r="L89" s="258"/>
      <c r="M89" s="230"/>
      <c r="N89" s="228"/>
      <c r="O89" s="231"/>
      <c r="P89" s="258"/>
      <c r="Q89" s="230"/>
      <c r="R89" s="228"/>
      <c r="S89" s="231"/>
      <c r="T89" s="258"/>
      <c r="U89" s="210"/>
    </row>
    <row r="90" spans="1:21" ht="15.75" x14ac:dyDescent="0.25">
      <c r="A90" s="181" t="s">
        <v>97</v>
      </c>
      <c r="B90" s="182" t="s">
        <v>27</v>
      </c>
      <c r="C90" s="109"/>
      <c r="D90" s="193">
        <f>ROUND(((D30+D73+D84+D28+D26+D24+D22+D14+D8+D59+D66)/97*3),0)</f>
        <v>92122</v>
      </c>
      <c r="E90" s="225">
        <f>+D90/$D$92</f>
        <v>3.000011072314589E-2</v>
      </c>
      <c r="F90" s="226"/>
      <c r="G90" s="231"/>
      <c r="H90" s="193">
        <f>ROUND(((H30+H73+H84+H28+H26+H24+H22+H14+H8+H59+H66)/97*3),0)</f>
        <v>101318</v>
      </c>
      <c r="I90" s="225">
        <f>+H90/$H$92</f>
        <v>2.9999899327209666E-2</v>
      </c>
      <c r="J90" s="228"/>
      <c r="K90" s="231"/>
      <c r="L90" s="193">
        <f>ROUND(((L30+L73+L84+L28+L26+L24+L22+L14+L8+L59+L66)/97*3),0)</f>
        <v>111435</v>
      </c>
      <c r="M90" s="225">
        <f>+L90/$L$92</f>
        <v>3.0000072688290268E-2</v>
      </c>
      <c r="N90" s="228"/>
      <c r="O90" s="231"/>
      <c r="P90" s="193">
        <f>ROUND(((P30+P73+P84+P28+P26+P24+P22+P14+P8+P59+P66)/97*3),0)</f>
        <v>122606</v>
      </c>
      <c r="Q90" s="225">
        <f>+P90/$P$92</f>
        <v>2.9999990212553965E-2</v>
      </c>
      <c r="R90" s="228"/>
      <c r="S90" s="231"/>
      <c r="T90" s="193">
        <f>ROUND(((T30+T73+T84+T28+T26+T24+T22+T14+T8+T59+T66)/97*3),0)</f>
        <v>134851</v>
      </c>
      <c r="U90" s="208">
        <f>+T90/$T$92</f>
        <v>2.9999975528566283E-2</v>
      </c>
    </row>
    <row r="91" spans="1:21" ht="10.15" customHeight="1" thickBot="1" x14ac:dyDescent="0.25">
      <c r="A91" s="190" t="s">
        <v>20</v>
      </c>
      <c r="B91" s="64"/>
      <c r="C91" s="79"/>
      <c r="D91" s="209"/>
      <c r="E91" s="230"/>
      <c r="F91" s="267"/>
      <c r="G91" s="231"/>
      <c r="H91" s="209"/>
      <c r="I91" s="230"/>
      <c r="J91" s="228"/>
      <c r="K91" s="231"/>
      <c r="L91" s="209"/>
      <c r="M91" s="230"/>
      <c r="N91" s="228"/>
      <c r="O91" s="231"/>
      <c r="P91" s="209"/>
      <c r="Q91" s="230"/>
      <c r="R91" s="228"/>
      <c r="S91" s="231"/>
      <c r="T91" s="209"/>
      <c r="U91" s="210"/>
    </row>
    <row r="92" spans="1:21" ht="18.75" thickBot="1" x14ac:dyDescent="0.3">
      <c r="A92" s="187"/>
      <c r="B92" s="191" t="s">
        <v>16</v>
      </c>
      <c r="C92" s="86"/>
      <c r="D92" s="268">
        <f>+D28+D26+D24+D22+D14+D8+D30+D90+D73+D84+D59+D66</f>
        <v>3070722</v>
      </c>
      <c r="E92" s="232">
        <f>SUM(E8:E91)</f>
        <v>1</v>
      </c>
      <c r="F92" s="267"/>
      <c r="G92" s="227"/>
      <c r="H92" s="268">
        <f>+H28+H26+H24+H22+H14+H8+H30+H90+H73+H84+H59+H66</f>
        <v>3377278</v>
      </c>
      <c r="I92" s="232">
        <f>SUM(I8:I91)</f>
        <v>1</v>
      </c>
      <c r="J92" s="228"/>
      <c r="K92" s="227"/>
      <c r="L92" s="268">
        <f>+L28+L26+L24+L22+L14+L8+L30+L90+L73+L84+L59+L66</f>
        <v>3714491</v>
      </c>
      <c r="M92" s="232">
        <f>SUM(M8:M91)</f>
        <v>1</v>
      </c>
      <c r="N92" s="228"/>
      <c r="O92" s="227"/>
      <c r="P92" s="268">
        <f>+P28+P26+P24+P22+P14+P8+P30+P90+P73+P84+P59+P66</f>
        <v>4086868</v>
      </c>
      <c r="Q92" s="232">
        <f>SUM(Q8:Q91)</f>
        <v>1</v>
      </c>
      <c r="R92" s="228"/>
      <c r="S92" s="227"/>
      <c r="T92" s="268">
        <f>+T28+T26+T24+T22+T14+T8+T30+T90+T73+T84+T59+T66</f>
        <v>4495037</v>
      </c>
      <c r="U92" s="211">
        <f>SUM(U8:U91)</f>
        <v>1</v>
      </c>
    </row>
    <row r="93" spans="1:21" ht="7.15" customHeight="1" thickBot="1" x14ac:dyDescent="0.25">
      <c r="A93" s="180"/>
      <c r="B93" s="64"/>
      <c r="C93" s="143"/>
      <c r="D93" s="269"/>
      <c r="E93" s="270"/>
      <c r="F93" s="267"/>
      <c r="G93" s="271"/>
      <c r="H93" s="269"/>
      <c r="I93" s="270"/>
      <c r="J93" s="228"/>
      <c r="K93" s="271"/>
      <c r="L93" s="269"/>
      <c r="M93" s="270"/>
      <c r="N93" s="228"/>
      <c r="O93" s="271"/>
      <c r="P93" s="269"/>
      <c r="Q93" s="272"/>
      <c r="R93" s="228"/>
      <c r="S93" s="271"/>
      <c r="T93" s="269"/>
      <c r="U93" s="273"/>
    </row>
    <row r="94" spans="1:21" ht="10.15" customHeight="1" thickBot="1" x14ac:dyDescent="0.25">
      <c r="A94" s="180"/>
      <c r="B94" s="64"/>
      <c r="C94" s="83"/>
      <c r="D94" s="274"/>
      <c r="E94" s="275"/>
      <c r="F94" s="267"/>
      <c r="G94" s="275"/>
      <c r="H94" s="274"/>
      <c r="I94" s="275"/>
      <c r="J94" s="228"/>
      <c r="K94" s="275"/>
      <c r="L94" s="274"/>
      <c r="M94" s="275"/>
      <c r="N94" s="228"/>
      <c r="O94" s="275"/>
      <c r="P94" s="274"/>
      <c r="Q94" s="275"/>
      <c r="R94" s="228"/>
      <c r="S94" s="275"/>
      <c r="T94" s="274"/>
      <c r="U94" s="276"/>
    </row>
    <row r="95" spans="1:21" ht="18" x14ac:dyDescent="0.25">
      <c r="A95" s="180"/>
      <c r="B95" s="191" t="s">
        <v>17</v>
      </c>
      <c r="C95" s="155"/>
      <c r="D95" s="156" t="s">
        <v>39</v>
      </c>
      <c r="E95" s="277" t="s">
        <v>20</v>
      </c>
      <c r="F95" s="278" t="s">
        <v>20</v>
      </c>
      <c r="G95" s="279"/>
      <c r="H95" s="156" t="s">
        <v>39</v>
      </c>
      <c r="I95" s="277"/>
      <c r="J95" s="264"/>
      <c r="K95" s="279"/>
      <c r="L95" s="156" t="s">
        <v>39</v>
      </c>
      <c r="M95" s="277"/>
      <c r="N95" s="264"/>
      <c r="O95" s="279"/>
      <c r="P95" s="156" t="s">
        <v>39</v>
      </c>
      <c r="Q95" s="277"/>
      <c r="R95" s="264"/>
      <c r="S95" s="279"/>
      <c r="T95" s="156" t="s">
        <v>39</v>
      </c>
      <c r="U95" s="280"/>
    </row>
    <row r="96" spans="1:21" ht="6.6" customHeight="1" x14ac:dyDescent="0.2">
      <c r="A96" s="180"/>
      <c r="B96" s="64"/>
      <c r="C96" s="79"/>
      <c r="D96" s="258"/>
      <c r="E96" s="281"/>
      <c r="F96" s="282"/>
      <c r="G96" s="231"/>
      <c r="H96" s="258"/>
      <c r="I96" s="281"/>
      <c r="J96" s="228"/>
      <c r="K96" s="231"/>
      <c r="L96" s="258"/>
      <c r="M96" s="281"/>
      <c r="N96" s="228"/>
      <c r="O96" s="231"/>
      <c r="P96" s="258"/>
      <c r="Q96" s="281"/>
      <c r="R96" s="228"/>
      <c r="S96" s="231"/>
      <c r="T96" s="258"/>
      <c r="U96" s="283"/>
    </row>
    <row r="97" spans="1:23" s="24" customFormat="1" ht="15.75" x14ac:dyDescent="0.25">
      <c r="A97" s="181" t="s">
        <v>2</v>
      </c>
      <c r="B97" s="182" t="s">
        <v>75</v>
      </c>
      <c r="C97" s="86"/>
      <c r="D97" s="209">
        <v>-3070722</v>
      </c>
      <c r="E97" s="234">
        <f>D97/D100</f>
        <v>1</v>
      </c>
      <c r="F97" s="282"/>
      <c r="G97" s="231"/>
      <c r="H97" s="209">
        <v>-3377278</v>
      </c>
      <c r="I97" s="234">
        <f>H97/H100</f>
        <v>1</v>
      </c>
      <c r="J97" s="228"/>
      <c r="K97" s="231"/>
      <c r="L97" s="209">
        <v>-3714491</v>
      </c>
      <c r="M97" s="234">
        <f>L97/L100</f>
        <v>1</v>
      </c>
      <c r="N97" s="228"/>
      <c r="O97" s="231"/>
      <c r="P97" s="209">
        <v>-4086868</v>
      </c>
      <c r="Q97" s="234">
        <f>P97/P100</f>
        <v>1</v>
      </c>
      <c r="R97" s="228"/>
      <c r="S97" s="231"/>
      <c r="T97" s="209">
        <v>-4495037</v>
      </c>
      <c r="U97" s="212">
        <f>T97/T100</f>
        <v>1</v>
      </c>
      <c r="W97" s="214" t="s">
        <v>20</v>
      </c>
    </row>
    <row r="98" spans="1:23" s="24" customFormat="1" ht="15.75" x14ac:dyDescent="0.25">
      <c r="A98" s="181" t="s">
        <v>4</v>
      </c>
      <c r="B98" s="182" t="s">
        <v>101</v>
      </c>
      <c r="C98" s="86"/>
      <c r="D98" s="209">
        <v>0</v>
      </c>
      <c r="E98" s="234">
        <f>D98/D100</f>
        <v>0</v>
      </c>
      <c r="F98" s="282"/>
      <c r="G98" s="231"/>
      <c r="H98" s="209">
        <v>0</v>
      </c>
      <c r="I98" s="234">
        <f>H98/H100</f>
        <v>0</v>
      </c>
      <c r="J98" s="228"/>
      <c r="K98" s="231"/>
      <c r="L98" s="209">
        <v>0</v>
      </c>
      <c r="M98" s="234">
        <f>L98/L100</f>
        <v>0</v>
      </c>
      <c r="N98" s="228"/>
      <c r="O98" s="231"/>
      <c r="P98" s="209">
        <v>0</v>
      </c>
      <c r="Q98" s="234">
        <f>P98/P100</f>
        <v>0</v>
      </c>
      <c r="R98" s="228"/>
      <c r="S98" s="231"/>
      <c r="T98" s="209">
        <v>0</v>
      </c>
      <c r="U98" s="212">
        <f>T98/T100</f>
        <v>0</v>
      </c>
      <c r="W98" s="214" t="s">
        <v>20</v>
      </c>
    </row>
    <row r="99" spans="1:23" s="24" customFormat="1" ht="8.4499999999999993" customHeight="1" thickBot="1" x14ac:dyDescent="0.25">
      <c r="A99" s="192"/>
      <c r="B99" s="64"/>
      <c r="C99" s="79"/>
      <c r="D99" s="258"/>
      <c r="E99" s="281"/>
      <c r="F99" s="282"/>
      <c r="G99" s="231"/>
      <c r="H99" s="258"/>
      <c r="I99" s="281"/>
      <c r="J99" s="228"/>
      <c r="K99" s="231"/>
      <c r="L99" s="258"/>
      <c r="M99" s="281"/>
      <c r="N99" s="228"/>
      <c r="O99" s="231"/>
      <c r="P99" s="258"/>
      <c r="Q99" s="281"/>
      <c r="R99" s="228"/>
      <c r="S99" s="231"/>
      <c r="T99" s="258"/>
      <c r="U99" s="283"/>
    </row>
    <row r="100" spans="1:23" ht="18.75" thickBot="1" x14ac:dyDescent="0.3">
      <c r="A100" s="180"/>
      <c r="B100" s="191" t="s">
        <v>18</v>
      </c>
      <c r="C100" s="86"/>
      <c r="D100" s="268">
        <f>SUM(D97:D99)</f>
        <v>-3070722</v>
      </c>
      <c r="E100" s="284"/>
      <c r="F100" s="285"/>
      <c r="G100" s="227"/>
      <c r="H100" s="268">
        <f>SUM(H97:H99)</f>
        <v>-3377278</v>
      </c>
      <c r="I100" s="284"/>
      <c r="J100" s="228"/>
      <c r="K100" s="227"/>
      <c r="L100" s="268">
        <f>SUM(L97:L99)</f>
        <v>-3714491</v>
      </c>
      <c r="M100" s="284"/>
      <c r="N100" s="228"/>
      <c r="O100" s="227"/>
      <c r="P100" s="268">
        <f>SUM(P97:P99)</f>
        <v>-4086868</v>
      </c>
      <c r="Q100" s="284"/>
      <c r="R100" s="228"/>
      <c r="S100" s="227"/>
      <c r="T100" s="268">
        <f>SUM(T97:T99)</f>
        <v>-4495037</v>
      </c>
      <c r="U100" s="286"/>
      <c r="W100" s="215" t="s">
        <v>20</v>
      </c>
    </row>
    <row r="101" spans="1:23" ht="10.15" customHeight="1" thickBot="1" x14ac:dyDescent="0.25">
      <c r="A101" s="180"/>
      <c r="B101" s="64"/>
      <c r="C101" s="143"/>
      <c r="D101" s="269"/>
      <c r="E101" s="287"/>
      <c r="F101" s="282"/>
      <c r="G101" s="271"/>
      <c r="H101" s="269"/>
      <c r="I101" s="287"/>
      <c r="J101" s="228"/>
      <c r="K101" s="271"/>
      <c r="L101" s="269"/>
      <c r="M101" s="287"/>
      <c r="N101" s="228"/>
      <c r="O101" s="271"/>
      <c r="P101" s="269"/>
      <c r="Q101" s="287"/>
      <c r="R101" s="228"/>
      <c r="S101" s="271"/>
      <c r="T101" s="269"/>
      <c r="U101" s="288"/>
    </row>
    <row r="102" spans="1:23" ht="5.65" customHeight="1" x14ac:dyDescent="0.2">
      <c r="A102" s="180"/>
      <c r="B102" s="64"/>
      <c r="C102" s="83"/>
      <c r="D102" s="258"/>
      <c r="E102" s="267"/>
      <c r="F102" s="282"/>
      <c r="G102" s="228"/>
      <c r="H102" s="289"/>
      <c r="I102" s="282"/>
      <c r="J102" s="228"/>
      <c r="K102" s="228"/>
      <c r="L102" s="289"/>
      <c r="M102" s="282"/>
      <c r="N102" s="228"/>
      <c r="O102" s="228"/>
      <c r="P102" s="289"/>
      <c r="Q102" s="282"/>
      <c r="R102" s="228"/>
      <c r="S102" s="228"/>
      <c r="T102" s="289"/>
      <c r="U102" s="290"/>
    </row>
    <row r="103" spans="1:23" ht="15.75" x14ac:dyDescent="0.25">
      <c r="A103" s="180"/>
      <c r="B103" s="182" t="s">
        <v>19</v>
      </c>
      <c r="C103" s="173"/>
      <c r="D103" s="291">
        <f>(D92+D100)</f>
        <v>0</v>
      </c>
      <c r="E103" s="285"/>
      <c r="F103" s="285"/>
      <c r="G103" s="292"/>
      <c r="H103" s="291">
        <f>+H92+H100</f>
        <v>0</v>
      </c>
      <c r="I103" s="285"/>
      <c r="J103" s="228"/>
      <c r="K103" s="292"/>
      <c r="L103" s="291">
        <f>+L92+L100</f>
        <v>0</v>
      </c>
      <c r="M103" s="285"/>
      <c r="N103" s="228"/>
      <c r="O103" s="292"/>
      <c r="P103" s="291">
        <f>+P92+P100</f>
        <v>0</v>
      </c>
      <c r="Q103" s="285"/>
      <c r="R103" s="228"/>
      <c r="S103" s="292"/>
      <c r="T103" s="291">
        <f>+T92+T100</f>
        <v>0</v>
      </c>
      <c r="U103" s="293"/>
    </row>
    <row r="104" spans="1:23" ht="8.65" customHeight="1" thickBot="1" x14ac:dyDescent="0.25">
      <c r="A104" s="180"/>
      <c r="B104" s="64"/>
      <c r="C104" s="64"/>
      <c r="D104" s="282"/>
      <c r="E104" s="282"/>
      <c r="F104" s="282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183"/>
    </row>
    <row r="105" spans="1:23" ht="15" hidden="1" thickBot="1" x14ac:dyDescent="0.25">
      <c r="A105" s="180"/>
      <c r="B105" s="64"/>
      <c r="C105" s="64"/>
      <c r="D105" s="282"/>
      <c r="E105" s="282"/>
      <c r="F105" s="282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183"/>
    </row>
    <row r="106" spans="1:23" ht="15" hidden="1" thickBot="1" x14ac:dyDescent="0.25">
      <c r="A106" s="180"/>
      <c r="B106" s="64"/>
      <c r="C106" s="64"/>
      <c r="D106" s="282"/>
      <c r="E106" s="282"/>
      <c r="F106" s="282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183"/>
    </row>
    <row r="107" spans="1:23" ht="18.75" thickBot="1" x14ac:dyDescent="0.3">
      <c r="A107" s="180"/>
      <c r="B107" s="191" t="s">
        <v>28</v>
      </c>
      <c r="C107" s="64"/>
      <c r="D107" s="294">
        <f>D92/D116-1</f>
        <v>0.20850413707118021</v>
      </c>
      <c r="E107" s="282"/>
      <c r="F107" s="282"/>
      <c r="G107" s="228"/>
      <c r="H107" s="294">
        <f>(H92/D92)-1</f>
        <v>9.9831896212030813E-2</v>
      </c>
      <c r="I107" s="228"/>
      <c r="J107" s="228"/>
      <c r="K107" s="228"/>
      <c r="L107" s="294">
        <f>(L92/H92)-1</f>
        <v>9.9847569551573701E-2</v>
      </c>
      <c r="M107" s="228"/>
      <c r="N107" s="228"/>
      <c r="O107" s="228"/>
      <c r="P107" s="294">
        <f>(P92/L92)-1</f>
        <v>0.10024980542421558</v>
      </c>
      <c r="Q107" s="228"/>
      <c r="R107" s="228"/>
      <c r="S107" s="228"/>
      <c r="T107" s="294">
        <f>(T92/P92)-1</f>
        <v>9.9873301511083756E-2</v>
      </c>
      <c r="U107" s="183"/>
    </row>
    <row r="109" spans="1:23" x14ac:dyDescent="0.2">
      <c r="D109" s="235" t="s">
        <v>20</v>
      </c>
    </row>
    <row r="110" spans="1:23" x14ac:dyDescent="0.2">
      <c r="D110" s="235" t="s">
        <v>20</v>
      </c>
    </row>
    <row r="115" spans="2:20" x14ac:dyDescent="0.2">
      <c r="T115" s="236"/>
    </row>
    <row r="116" spans="2:20" ht="15" x14ac:dyDescent="0.2">
      <c r="B116" s="213" t="s">
        <v>99</v>
      </c>
      <c r="D116" s="233">
        <v>2540928</v>
      </c>
    </row>
  </sheetData>
  <sheetProtection sheet="1" objects="1" scenarios="1" selectLockedCells="1"/>
  <sortState ref="B29:T46">
    <sortCondition ref="B29:B46"/>
  </sortState>
  <dataConsolidate/>
  <mergeCells count="7">
    <mergeCell ref="A1:U1"/>
    <mergeCell ref="A3:U3"/>
    <mergeCell ref="C5:E5"/>
    <mergeCell ref="G5:I5"/>
    <mergeCell ref="K5:M5"/>
    <mergeCell ref="O5:Q5"/>
    <mergeCell ref="S5:U5"/>
  </mergeCells>
  <phoneticPr fontId="0" type="noConversion"/>
  <dataValidations count="4">
    <dataValidation type="whole" allowBlank="1" showErrorMessage="1" errorTitle="Income must be a credit" error="Add a minus infront of the value" sqref="D97:D98 H97:H98 L97:L99 P97:P98 T97:T98">
      <formula1>-9.99999999999999E+44</formula1>
      <formula2>0</formula2>
    </dataValidation>
    <dataValidation type="whole" operator="equal" showErrorMessage="1" errorTitle="Budget must balance" error="Budget is not balancing. Income and expenditure must be equal." sqref="D103 T103 L103 P103">
      <formula1>0</formula1>
    </dataValidation>
    <dataValidation type="whole" errorStyle="warning" operator="equal" showErrorMessage="1" errorTitle="Budget must balance" error="Budget is not balancing. Income and expenditure must be equal." sqref="H103">
      <formula1>0</formula1>
    </dataValidation>
    <dataValidation type="whole" errorStyle="warning" operator="equal" allowBlank="1" showErrorMessage="1" errorTitle="not zero" sqref="T115">
      <formula1>0</formula1>
    </dataValidation>
  </dataValidations>
  <pageMargins left="0.43307086614173229" right="0.27559055118110237" top="0.31496062992125984" bottom="0.11811023622047245" header="0.15748031496062992" footer="0.11811023622047245"/>
  <pageSetup paperSize="9" scale="74" orientation="landscape" r:id="rId1"/>
  <headerFooter alignWithMargins="0">
    <oddHeader>&amp;RForm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abSelected="1" topLeftCell="B68" zoomScale="90" zoomScaleNormal="90" workbookViewId="0">
      <selection activeCell="H104" sqref="H104"/>
    </sheetView>
  </sheetViews>
  <sheetFormatPr defaultColWidth="8.85546875" defaultRowHeight="12.75" x14ac:dyDescent="0.2"/>
  <cols>
    <col min="1" max="1" width="2.7109375" style="24" hidden="1" customWidth="1"/>
    <col min="2" max="2" width="34.140625" style="56" customWidth="1"/>
    <col min="3" max="3" width="2.7109375" style="24" customWidth="1"/>
    <col min="4" max="4" width="13.7109375" style="26" customWidth="1"/>
    <col min="5" max="5" width="7.7109375" style="26" customWidth="1"/>
    <col min="6" max="6" width="3" style="26" customWidth="1"/>
    <col min="7" max="7" width="2.85546875" style="24" customWidth="1"/>
    <col min="8" max="8" width="13.7109375" style="24" customWidth="1"/>
    <col min="9" max="9" width="7.7109375" style="24" customWidth="1"/>
    <col min="10" max="10" width="3" style="24" customWidth="1"/>
    <col min="11" max="11" width="2.85546875" style="24" customWidth="1"/>
    <col min="12" max="12" width="13.140625" style="24" bestFit="1" customWidth="1"/>
    <col min="13" max="13" width="7.85546875" style="24" customWidth="1"/>
    <col min="14" max="14" width="8.85546875" style="24"/>
    <col min="15" max="15" width="10.140625" style="24" bestFit="1" customWidth="1"/>
    <col min="16" max="17" width="8.85546875" style="24"/>
    <col min="18" max="18" width="10.140625" style="24" bestFit="1" customWidth="1"/>
    <col min="19" max="16384" width="8.85546875" style="24"/>
  </cols>
  <sheetData>
    <row r="1" spans="1:13" ht="27.75" x14ac:dyDescent="0.4">
      <c r="A1" s="318" t="str">
        <f>'Form 2'!A1</f>
        <v>AIRPORT INDUSTRIA CITY IMPROVEMENT DISTRICT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3" ht="26.25" x14ac:dyDescent="0.4">
      <c r="B2" s="58" t="str">
        <f>'Form 2'!K5</f>
        <v>2017/18</v>
      </c>
      <c r="C2" s="60"/>
      <c r="D2" s="61"/>
      <c r="E2" s="61"/>
      <c r="F2" s="61"/>
      <c r="G2" s="62"/>
      <c r="H2" s="62"/>
      <c r="I2" s="62"/>
      <c r="J2" s="62"/>
      <c r="K2" s="62"/>
      <c r="L2" s="62"/>
      <c r="M2" s="62"/>
    </row>
    <row r="3" spans="1:13" ht="23.25" x14ac:dyDescent="0.35">
      <c r="B3" s="63" t="s">
        <v>0</v>
      </c>
      <c r="C3" s="60"/>
      <c r="D3" s="61"/>
      <c r="E3" s="61"/>
      <c r="F3" s="61"/>
      <c r="G3" s="62"/>
      <c r="H3" s="62"/>
      <c r="I3" s="62"/>
      <c r="J3" s="62"/>
      <c r="K3" s="62"/>
      <c r="L3" s="62"/>
      <c r="M3" s="62"/>
    </row>
    <row r="4" spans="1:13" ht="21.75" customHeight="1" x14ac:dyDescent="0.25">
      <c r="A4" s="60"/>
      <c r="B4" s="59"/>
      <c r="C4" s="60"/>
      <c r="D4" s="61"/>
      <c r="E4" s="61"/>
      <c r="F4" s="61"/>
      <c r="G4" s="62"/>
      <c r="H4" s="62"/>
      <c r="I4" s="64"/>
      <c r="J4" s="64"/>
      <c r="K4" s="62"/>
      <c r="L4" s="62"/>
      <c r="M4" s="64"/>
    </row>
    <row r="5" spans="1:13" ht="36" customHeight="1" thickBot="1" x14ac:dyDescent="0.3">
      <c r="A5" s="65"/>
      <c r="B5" s="59"/>
      <c r="C5" s="319" t="s">
        <v>40</v>
      </c>
      <c r="D5" s="316"/>
      <c r="E5" s="316"/>
      <c r="F5" s="66"/>
      <c r="G5" s="319" t="s">
        <v>41</v>
      </c>
      <c r="H5" s="316"/>
      <c r="I5" s="316"/>
      <c r="J5" s="67"/>
      <c r="K5" s="319" t="s">
        <v>42</v>
      </c>
      <c r="L5" s="316"/>
      <c r="M5" s="316"/>
    </row>
    <row r="6" spans="1:13" ht="18" x14ac:dyDescent="0.25">
      <c r="A6" s="65"/>
      <c r="B6" s="68" t="s">
        <v>1</v>
      </c>
      <c r="C6" s="69"/>
      <c r="D6" s="70" t="s">
        <v>39</v>
      </c>
      <c r="E6" s="71" t="s">
        <v>20</v>
      </c>
      <c r="F6" s="72"/>
      <c r="G6" s="73"/>
      <c r="H6" s="70" t="s">
        <v>39</v>
      </c>
      <c r="I6" s="71" t="s">
        <v>20</v>
      </c>
      <c r="J6" s="74"/>
      <c r="K6" s="75"/>
      <c r="L6" s="76" t="s">
        <v>39</v>
      </c>
      <c r="M6" s="77"/>
    </row>
    <row r="7" spans="1:13" ht="10.15" customHeight="1" x14ac:dyDescent="0.2">
      <c r="A7" s="64"/>
      <c r="B7" s="78"/>
      <c r="C7" s="79"/>
      <c r="D7" s="80"/>
      <c r="E7" s="81"/>
      <c r="F7" s="82"/>
      <c r="G7" s="79"/>
      <c r="H7" s="80"/>
      <c r="I7" s="81"/>
      <c r="J7" s="64"/>
      <c r="K7" s="79"/>
      <c r="L7" s="83"/>
      <c r="M7" s="81"/>
    </row>
    <row r="8" spans="1:13" x14ac:dyDescent="0.2">
      <c r="A8" s="84" t="s">
        <v>2</v>
      </c>
      <c r="B8" s="85" t="s">
        <v>22</v>
      </c>
      <c r="C8" s="86"/>
      <c r="D8" s="87">
        <f>SUM(D9:D12)</f>
        <v>502513</v>
      </c>
      <c r="E8" s="88">
        <f>+D8/$D89</f>
        <v>0.13528448446906993</v>
      </c>
      <c r="F8" s="89"/>
      <c r="G8" s="86"/>
      <c r="H8" s="87">
        <f>SUM(H9:H12)</f>
        <v>502513</v>
      </c>
      <c r="I8" s="88">
        <f>+H8/$H89</f>
        <v>0.13528448446906993</v>
      </c>
      <c r="J8" s="64"/>
      <c r="K8" s="79"/>
      <c r="L8" s="87">
        <f>SUM(L9:L12)</f>
        <v>0</v>
      </c>
      <c r="M8" s="88">
        <f>L8/D8</f>
        <v>0</v>
      </c>
    </row>
    <row r="9" spans="1:13" x14ac:dyDescent="0.2">
      <c r="A9" s="64"/>
      <c r="B9" s="90" t="str">
        <f>'Form 2'!B9</f>
        <v>Salaries</v>
      </c>
      <c r="C9" s="79"/>
      <c r="D9" s="91">
        <f>'Form 2'!L9</f>
        <v>441650</v>
      </c>
      <c r="E9" s="92"/>
      <c r="F9" s="82"/>
      <c r="G9" s="93"/>
      <c r="H9" s="216">
        <v>441650</v>
      </c>
      <c r="I9" s="94"/>
      <c r="J9" s="64"/>
      <c r="K9" s="79"/>
      <c r="L9" s="95">
        <f>H9-D9</f>
        <v>0</v>
      </c>
      <c r="M9" s="81"/>
    </row>
    <row r="10" spans="1:13" x14ac:dyDescent="0.2">
      <c r="A10" s="64"/>
      <c r="B10" s="90" t="str">
        <f>'Form 2'!B10</f>
        <v>UIF</v>
      </c>
      <c r="C10" s="79"/>
      <c r="D10" s="96">
        <f>'Form 2'!L10</f>
        <v>2178</v>
      </c>
      <c r="E10" s="92"/>
      <c r="F10" s="82"/>
      <c r="G10" s="93"/>
      <c r="H10" s="217">
        <v>2178</v>
      </c>
      <c r="I10" s="94"/>
      <c r="J10" s="64"/>
      <c r="K10" s="79"/>
      <c r="L10" s="97">
        <f t="shared" ref="L10:L11" si="0">H10-D10</f>
        <v>0</v>
      </c>
      <c r="M10" s="81"/>
    </row>
    <row r="11" spans="1:13" x14ac:dyDescent="0.2">
      <c r="A11" s="64"/>
      <c r="B11" s="90" t="str">
        <f>'Form 2'!B11</f>
        <v>Transport allowance</v>
      </c>
      <c r="C11" s="79"/>
      <c r="D11" s="96">
        <f>'Form 2'!L11</f>
        <v>21780</v>
      </c>
      <c r="E11" s="92"/>
      <c r="F11" s="82"/>
      <c r="G11" s="93"/>
      <c r="H11" s="217">
        <v>21780</v>
      </c>
      <c r="I11" s="94"/>
      <c r="J11" s="64"/>
      <c r="K11" s="79"/>
      <c r="L11" s="97">
        <f t="shared" si="0"/>
        <v>0</v>
      </c>
      <c r="M11" s="81"/>
    </row>
    <row r="12" spans="1:13" x14ac:dyDescent="0.2">
      <c r="A12" s="64"/>
      <c r="B12" s="90" t="str">
        <f>'Form 2'!B12</f>
        <v>Bonus Provision</v>
      </c>
      <c r="C12" s="79"/>
      <c r="D12" s="98">
        <f>'Form 2'!L12</f>
        <v>36905</v>
      </c>
      <c r="E12" s="92"/>
      <c r="F12" s="82"/>
      <c r="G12" s="93"/>
      <c r="H12" s="218">
        <v>36905</v>
      </c>
      <c r="I12" s="94"/>
      <c r="J12" s="64"/>
      <c r="K12" s="79"/>
      <c r="L12" s="99">
        <f>H12-D12</f>
        <v>0</v>
      </c>
      <c r="M12" s="81"/>
    </row>
    <row r="13" spans="1:13" ht="6" customHeight="1" x14ac:dyDescent="0.2">
      <c r="A13" s="64"/>
      <c r="B13" s="78"/>
      <c r="C13" s="79"/>
      <c r="D13" s="100"/>
      <c r="E13" s="92"/>
      <c r="F13" s="82"/>
      <c r="G13" s="93"/>
      <c r="H13" s="100"/>
      <c r="I13" s="94"/>
      <c r="J13" s="64"/>
      <c r="K13" s="79"/>
      <c r="L13" s="101"/>
      <c r="M13" s="81"/>
    </row>
    <row r="14" spans="1:13" x14ac:dyDescent="0.2">
      <c r="A14" s="84" t="s">
        <v>4</v>
      </c>
      <c r="B14" s="85" t="s">
        <v>33</v>
      </c>
      <c r="C14" s="86"/>
      <c r="D14" s="102">
        <f>SUM(D15:D20)</f>
        <v>2918520</v>
      </c>
      <c r="E14" s="88">
        <f>+D14/$D89</f>
        <v>0.78571195891980894</v>
      </c>
      <c r="F14" s="89"/>
      <c r="G14" s="103"/>
      <c r="H14" s="102">
        <f>SUM(H15:H20)</f>
        <v>2918520</v>
      </c>
      <c r="I14" s="104">
        <f>+H14/$H89</f>
        <v>0.78571195891980894</v>
      </c>
      <c r="J14" s="64"/>
      <c r="K14" s="79"/>
      <c r="L14" s="102">
        <f>SUM(L15:L20)</f>
        <v>0</v>
      </c>
      <c r="M14" s="88">
        <f>L14/D14</f>
        <v>0</v>
      </c>
    </row>
    <row r="15" spans="1:13" x14ac:dyDescent="0.2">
      <c r="A15" s="64"/>
      <c r="B15" s="90" t="str">
        <f>'Form 2'!B15</f>
        <v>Cleansing Services</v>
      </c>
      <c r="C15" s="79"/>
      <c r="D15" s="91">
        <f>'Form 2'!L15</f>
        <v>726000</v>
      </c>
      <c r="E15" s="92"/>
      <c r="F15" s="82"/>
      <c r="G15" s="93"/>
      <c r="H15" s="216">
        <v>726000</v>
      </c>
      <c r="I15" s="94"/>
      <c r="J15" s="64"/>
      <c r="K15" s="79"/>
      <c r="L15" s="95">
        <f>H15-D15</f>
        <v>0</v>
      </c>
      <c r="M15" s="81"/>
    </row>
    <row r="16" spans="1:13" ht="25.5" x14ac:dyDescent="0.2">
      <c r="A16" s="64"/>
      <c r="B16" s="90" t="str">
        <f>'Form 2'!B16</f>
        <v>Environmental Upgrading (Greening, landscaping, recycling, etc.)</v>
      </c>
      <c r="C16" s="79"/>
      <c r="D16" s="105">
        <f>'Form 2'!L16</f>
        <v>14520</v>
      </c>
      <c r="E16" s="92"/>
      <c r="F16" s="82"/>
      <c r="G16" s="93"/>
      <c r="H16" s="219">
        <v>14520</v>
      </c>
      <c r="I16" s="94"/>
      <c r="J16" s="64"/>
      <c r="K16" s="79"/>
      <c r="L16" s="106">
        <f t="shared" ref="L16:L19" si="1">H16-D16</f>
        <v>0</v>
      </c>
      <c r="M16" s="81"/>
    </row>
    <row r="17" spans="1:19" hidden="1" x14ac:dyDescent="0.2">
      <c r="A17" s="64"/>
      <c r="B17" s="90" t="str">
        <f>'Form 2'!B17</f>
        <v>Law Enforcement Officers</v>
      </c>
      <c r="C17" s="79"/>
      <c r="D17" s="96">
        <f>'Form 2'!L17</f>
        <v>0</v>
      </c>
      <c r="E17" s="92"/>
      <c r="F17" s="82"/>
      <c r="G17" s="93"/>
      <c r="H17" s="217"/>
      <c r="I17" s="94"/>
      <c r="J17" s="64"/>
      <c r="K17" s="79"/>
      <c r="L17" s="97">
        <f t="shared" ref="L17:L18" si="2">H17-D17</f>
        <v>0</v>
      </c>
      <c r="M17" s="81"/>
    </row>
    <row r="18" spans="1:19" hidden="1" x14ac:dyDescent="0.2">
      <c r="A18" s="64"/>
      <c r="B18" s="90" t="str">
        <f>'Form 2'!B18</f>
        <v>Security Services - CCTV monitoring</v>
      </c>
      <c r="C18" s="79"/>
      <c r="D18" s="96">
        <f>'Form 2'!L18</f>
        <v>0</v>
      </c>
      <c r="E18" s="92"/>
      <c r="F18" s="82"/>
      <c r="G18" s="93"/>
      <c r="H18" s="217"/>
      <c r="I18" s="94"/>
      <c r="J18" s="64"/>
      <c r="K18" s="79"/>
      <c r="L18" s="97">
        <f t="shared" si="2"/>
        <v>0</v>
      </c>
      <c r="M18" s="81"/>
    </row>
    <row r="19" spans="1:19" x14ac:dyDescent="0.2">
      <c r="A19" s="64"/>
      <c r="B19" s="90" t="str">
        <f>'Form 2'!B19</f>
        <v>Security Services</v>
      </c>
      <c r="C19" s="79"/>
      <c r="D19" s="96">
        <f>'Form 2'!L19</f>
        <v>2178000</v>
      </c>
      <c r="E19" s="92"/>
      <c r="F19" s="82"/>
      <c r="G19" s="93"/>
      <c r="H19" s="217">
        <v>2178000</v>
      </c>
      <c r="I19" s="94"/>
      <c r="J19" s="64"/>
      <c r="K19" s="79"/>
      <c r="L19" s="97">
        <f t="shared" si="1"/>
        <v>0</v>
      </c>
      <c r="M19" s="81"/>
    </row>
    <row r="20" spans="1:19" x14ac:dyDescent="0.2">
      <c r="A20" s="64"/>
      <c r="B20" s="90" t="str">
        <f>'Form 2'!B20</f>
        <v>Social Upliftment</v>
      </c>
      <c r="C20" s="79"/>
      <c r="D20" s="98">
        <f>'Form 2'!L20</f>
        <v>0</v>
      </c>
      <c r="E20" s="92"/>
      <c r="F20" s="82"/>
      <c r="G20" s="93"/>
      <c r="H20" s="218"/>
      <c r="I20" s="94"/>
      <c r="J20" s="64"/>
      <c r="K20" s="79"/>
      <c r="L20" s="99">
        <f>H20-D20</f>
        <v>0</v>
      </c>
      <c r="M20" s="81"/>
    </row>
    <row r="21" spans="1:19" ht="10.15" customHeight="1" x14ac:dyDescent="0.2">
      <c r="A21" s="64"/>
      <c r="B21" s="78"/>
      <c r="C21" s="79"/>
      <c r="D21" s="100"/>
      <c r="E21" s="92"/>
      <c r="F21" s="82"/>
      <c r="G21" s="93"/>
      <c r="H21" s="100"/>
      <c r="I21" s="94"/>
      <c r="J21" s="64"/>
      <c r="K21" s="79"/>
      <c r="L21" s="101"/>
      <c r="M21" s="81"/>
    </row>
    <row r="22" spans="1:19" x14ac:dyDescent="0.2">
      <c r="A22" s="84" t="s">
        <v>5</v>
      </c>
      <c r="B22" s="85" t="s">
        <v>6</v>
      </c>
      <c r="C22" s="86"/>
      <c r="D22" s="102">
        <f>'Form 2'!L22</f>
        <v>5000</v>
      </c>
      <c r="E22" s="88">
        <f>+D22/$D89</f>
        <v>1.3460794493781248E-3</v>
      </c>
      <c r="F22" s="89"/>
      <c r="G22" s="103"/>
      <c r="H22" s="220">
        <v>5000</v>
      </c>
      <c r="I22" s="104">
        <f>+H22/$H89</f>
        <v>1.3460794493781248E-3</v>
      </c>
      <c r="J22" s="64"/>
      <c r="K22" s="79"/>
      <c r="L22" s="87">
        <f t="shared" ref="L22:L25" si="3">H22-D22</f>
        <v>0</v>
      </c>
      <c r="M22" s="88">
        <f>L22/D22</f>
        <v>0</v>
      </c>
    </row>
    <row r="23" spans="1:19" x14ac:dyDescent="0.2">
      <c r="A23" s="84" t="s">
        <v>7</v>
      </c>
      <c r="B23" s="85" t="s">
        <v>8</v>
      </c>
      <c r="C23" s="86"/>
      <c r="D23" s="102">
        <f>'Form 2'!H23</f>
        <v>0</v>
      </c>
      <c r="E23" s="88">
        <f>+D23/$D89</f>
        <v>0</v>
      </c>
      <c r="F23" s="89"/>
      <c r="G23" s="103"/>
      <c r="H23" s="220"/>
      <c r="I23" s="104">
        <f>+H23/$H89</f>
        <v>0</v>
      </c>
      <c r="J23" s="64"/>
      <c r="K23" s="79"/>
      <c r="L23" s="87">
        <f t="shared" si="3"/>
        <v>0</v>
      </c>
      <c r="M23" s="88" t="e">
        <f>L23/D23</f>
        <v>#DIV/0!</v>
      </c>
      <c r="O23" s="28"/>
      <c r="P23" s="28"/>
      <c r="Q23" s="28"/>
      <c r="R23" s="28"/>
      <c r="S23" s="28"/>
    </row>
    <row r="24" spans="1:19" x14ac:dyDescent="0.2">
      <c r="A24" s="84" t="s">
        <v>9</v>
      </c>
      <c r="B24" s="85" t="s">
        <v>10</v>
      </c>
      <c r="C24" s="86"/>
      <c r="D24" s="102">
        <f>'Form 2'!H24</f>
        <v>0</v>
      </c>
      <c r="E24" s="88">
        <f>+D24/$D89</f>
        <v>0</v>
      </c>
      <c r="F24" s="89"/>
      <c r="G24" s="103"/>
      <c r="H24" s="220"/>
      <c r="I24" s="104">
        <f>+H24/$H89</f>
        <v>0</v>
      </c>
      <c r="J24" s="64"/>
      <c r="K24" s="79"/>
      <c r="L24" s="87">
        <f t="shared" si="3"/>
        <v>0</v>
      </c>
      <c r="M24" s="88" t="e">
        <f>L24/D24</f>
        <v>#DIV/0!</v>
      </c>
      <c r="O24" s="29"/>
      <c r="P24" s="30"/>
      <c r="Q24" s="31"/>
      <c r="R24" s="30"/>
      <c r="S24" s="28"/>
    </row>
    <row r="25" spans="1:19" x14ac:dyDescent="0.2">
      <c r="A25" s="84" t="s">
        <v>11</v>
      </c>
      <c r="B25" s="85" t="s">
        <v>12</v>
      </c>
      <c r="C25" s="86"/>
      <c r="D25" s="102">
        <f>'Form 2'!H25</f>
        <v>0</v>
      </c>
      <c r="E25" s="88">
        <f>+D25/$D89</f>
        <v>0</v>
      </c>
      <c r="F25" s="89"/>
      <c r="G25" s="103"/>
      <c r="H25" s="220"/>
      <c r="I25" s="104">
        <f>+H25/$H89</f>
        <v>0</v>
      </c>
      <c r="J25" s="64"/>
      <c r="K25" s="79"/>
      <c r="L25" s="87">
        <f t="shared" si="3"/>
        <v>0</v>
      </c>
      <c r="M25" s="88" t="e">
        <f>L25/D25</f>
        <v>#DIV/0!</v>
      </c>
      <c r="O25" s="29"/>
      <c r="P25" s="30"/>
      <c r="Q25" s="31"/>
      <c r="R25" s="30"/>
      <c r="S25" s="28"/>
    </row>
    <row r="26" spans="1:19" ht="6.6" customHeight="1" x14ac:dyDescent="0.2">
      <c r="A26" s="84"/>
      <c r="B26" s="85"/>
      <c r="C26" s="86"/>
      <c r="D26" s="102"/>
      <c r="E26" s="88"/>
      <c r="F26" s="89"/>
      <c r="G26" s="103"/>
      <c r="H26" s="102"/>
      <c r="I26" s="104"/>
      <c r="J26" s="64"/>
      <c r="K26" s="79"/>
      <c r="L26" s="87"/>
      <c r="M26" s="107"/>
      <c r="O26" s="29"/>
      <c r="P26" s="30"/>
      <c r="Q26" s="31"/>
      <c r="R26" s="30"/>
      <c r="S26" s="28"/>
    </row>
    <row r="27" spans="1:19" x14ac:dyDescent="0.2">
      <c r="A27" s="84" t="s">
        <v>13</v>
      </c>
      <c r="B27" s="85" t="s">
        <v>37</v>
      </c>
      <c r="C27" s="86"/>
      <c r="D27" s="102">
        <f>SUM(D28:D54)</f>
        <v>104423</v>
      </c>
      <c r="E27" s="88">
        <f>+D27/$D89</f>
        <v>2.8112330868482385E-2</v>
      </c>
      <c r="F27" s="89"/>
      <c r="G27" s="103"/>
      <c r="H27" s="102">
        <f>SUM(H28:H54)</f>
        <v>104423</v>
      </c>
      <c r="I27" s="104">
        <f>+H27/$H89</f>
        <v>2.8112330868482385E-2</v>
      </c>
      <c r="J27" s="64"/>
      <c r="K27" s="79"/>
      <c r="L27" s="87">
        <f>SUM(L28:L54)</f>
        <v>0</v>
      </c>
      <c r="M27" s="88">
        <f>L27/D27</f>
        <v>0</v>
      </c>
      <c r="O27" s="29"/>
      <c r="P27" s="30"/>
      <c r="Q27" s="31"/>
      <c r="R27" s="30"/>
      <c r="S27" s="28"/>
    </row>
    <row r="28" spans="1:19" s="25" customFormat="1" x14ac:dyDescent="0.2">
      <c r="A28" s="108"/>
      <c r="B28" s="90" t="str">
        <f>'Form 2'!B31</f>
        <v>Accommodation (Rent)</v>
      </c>
      <c r="C28" s="109"/>
      <c r="D28" s="110">
        <f>'Form 2'!L31</f>
        <v>6050</v>
      </c>
      <c r="E28" s="111"/>
      <c r="F28" s="112"/>
      <c r="G28" s="113"/>
      <c r="H28" s="221">
        <v>6050</v>
      </c>
      <c r="I28" s="114"/>
      <c r="J28" s="115"/>
      <c r="K28" s="109"/>
      <c r="L28" s="116">
        <f>H28-D28</f>
        <v>0</v>
      </c>
      <c r="M28" s="117"/>
      <c r="O28" s="32"/>
      <c r="P28" s="33"/>
      <c r="Q28" s="34"/>
      <c r="R28" s="33"/>
      <c r="S28" s="35"/>
    </row>
    <row r="29" spans="1:19" s="25" customFormat="1" x14ac:dyDescent="0.2">
      <c r="A29" s="108"/>
      <c r="B29" s="90" t="str">
        <f>'Form 2'!B32</f>
        <v>Accounting fees</v>
      </c>
      <c r="C29" s="109"/>
      <c r="D29" s="118">
        <f>'Form 2'!H32</f>
        <v>0</v>
      </c>
      <c r="E29" s="111"/>
      <c r="F29" s="112"/>
      <c r="G29" s="113"/>
      <c r="H29" s="222"/>
      <c r="I29" s="114"/>
      <c r="J29" s="115"/>
      <c r="K29" s="109"/>
      <c r="L29" s="119">
        <f>H29-D29</f>
        <v>0</v>
      </c>
      <c r="M29" s="117"/>
      <c r="O29" s="32"/>
      <c r="P29" s="33"/>
      <c r="Q29" s="34"/>
      <c r="R29" s="33"/>
      <c r="S29" s="35"/>
    </row>
    <row r="30" spans="1:19" s="25" customFormat="1" x14ac:dyDescent="0.2">
      <c r="A30" s="108"/>
      <c r="B30" s="90" t="str">
        <f>'Form 2'!B33</f>
        <v>Administration and management fees</v>
      </c>
      <c r="C30" s="109"/>
      <c r="D30" s="118">
        <f>'Form 2'!H33</f>
        <v>0</v>
      </c>
      <c r="E30" s="111"/>
      <c r="F30" s="112"/>
      <c r="G30" s="113"/>
      <c r="H30" s="222"/>
      <c r="I30" s="114"/>
      <c r="J30" s="115"/>
      <c r="K30" s="109"/>
      <c r="L30" s="119">
        <f>H30-D30</f>
        <v>0</v>
      </c>
      <c r="M30" s="117"/>
      <c r="O30" s="32"/>
      <c r="P30" s="33"/>
      <c r="Q30" s="34"/>
      <c r="R30" s="33"/>
      <c r="S30" s="35"/>
    </row>
    <row r="31" spans="1:19" s="25" customFormat="1" x14ac:dyDescent="0.2">
      <c r="A31" s="108"/>
      <c r="B31" s="90" t="str">
        <f>'Form 2'!B34</f>
        <v>Auditor's remuneration</v>
      </c>
      <c r="C31" s="109"/>
      <c r="D31" s="118">
        <f>'Form 2'!L34</f>
        <v>12100</v>
      </c>
      <c r="E31" s="111"/>
      <c r="F31" s="112"/>
      <c r="G31" s="113"/>
      <c r="H31" s="222">
        <v>12100</v>
      </c>
      <c r="I31" s="114"/>
      <c r="J31" s="115"/>
      <c r="K31" s="109"/>
      <c r="L31" s="119">
        <f t="shared" ref="L31:L53" si="4">H31-D31</f>
        <v>0</v>
      </c>
      <c r="M31" s="117"/>
      <c r="O31" s="32"/>
      <c r="P31" s="33"/>
      <c r="Q31" s="34"/>
      <c r="R31" s="33"/>
      <c r="S31" s="35"/>
    </row>
    <row r="32" spans="1:19" s="25" customFormat="1" x14ac:dyDescent="0.2">
      <c r="A32" s="108"/>
      <c r="B32" s="90" t="str">
        <f>'Form 2'!B35</f>
        <v>Advertising</v>
      </c>
      <c r="C32" s="109"/>
      <c r="D32" s="118">
        <f>'Form 2'!L35</f>
        <v>0</v>
      </c>
      <c r="E32" s="111"/>
      <c r="F32" s="112"/>
      <c r="G32" s="113"/>
      <c r="H32" s="222"/>
      <c r="I32" s="114"/>
      <c r="J32" s="115"/>
      <c r="K32" s="109"/>
      <c r="L32" s="119">
        <f t="shared" ref="L32" si="5">H32-D32</f>
        <v>0</v>
      </c>
      <c r="M32" s="117"/>
      <c r="O32" s="32"/>
      <c r="P32" s="33"/>
      <c r="Q32" s="34"/>
      <c r="R32" s="33"/>
      <c r="S32" s="35"/>
    </row>
    <row r="33" spans="1:19" s="25" customFormat="1" x14ac:dyDescent="0.2">
      <c r="A33" s="108"/>
      <c r="B33" s="90" t="str">
        <f>'Form 2'!B36</f>
        <v>Bank charges</v>
      </c>
      <c r="C33" s="109"/>
      <c r="D33" s="118">
        <f>'Form 2'!L36</f>
        <v>3630</v>
      </c>
      <c r="E33" s="111"/>
      <c r="F33" s="112"/>
      <c r="G33" s="113"/>
      <c r="H33" s="222">
        <v>3630</v>
      </c>
      <c r="I33" s="114"/>
      <c r="J33" s="115"/>
      <c r="K33" s="109"/>
      <c r="L33" s="119">
        <f t="shared" si="4"/>
        <v>0</v>
      </c>
      <c r="M33" s="117"/>
      <c r="O33" s="32"/>
      <c r="P33" s="33"/>
      <c r="Q33" s="34"/>
      <c r="R33" s="33"/>
      <c r="S33" s="35"/>
    </row>
    <row r="34" spans="1:19" s="307" customFormat="1" ht="25.5" x14ac:dyDescent="0.2">
      <c r="A34" s="295"/>
      <c r="B34" s="296" t="str">
        <f>'Form 2'!B37</f>
        <v>Computer expenses (including Website)</v>
      </c>
      <c r="C34" s="297"/>
      <c r="D34" s="298">
        <f>'Form 2'!L37</f>
        <v>12100</v>
      </c>
      <c r="E34" s="299"/>
      <c r="F34" s="300"/>
      <c r="G34" s="301"/>
      <c r="H34" s="302">
        <v>12100</v>
      </c>
      <c r="I34" s="303"/>
      <c r="J34" s="304"/>
      <c r="K34" s="297"/>
      <c r="L34" s="305">
        <f t="shared" si="4"/>
        <v>0</v>
      </c>
      <c r="M34" s="306"/>
      <c r="O34" s="308"/>
      <c r="P34" s="309"/>
      <c r="Q34" s="310"/>
      <c r="R34" s="309"/>
      <c r="S34" s="308"/>
    </row>
    <row r="35" spans="1:19" s="25" customFormat="1" x14ac:dyDescent="0.2">
      <c r="A35" s="108"/>
      <c r="B35" s="90" t="str">
        <f>'Form 2'!B38</f>
        <v xml:space="preserve">Contingency / Sundry </v>
      </c>
      <c r="C35" s="109"/>
      <c r="D35" s="118">
        <f>'Form 2'!L38</f>
        <v>12100</v>
      </c>
      <c r="E35" s="111"/>
      <c r="F35" s="112"/>
      <c r="G35" s="113"/>
      <c r="H35" s="222">
        <v>12100</v>
      </c>
      <c r="I35" s="114"/>
      <c r="J35" s="115"/>
      <c r="K35" s="109"/>
      <c r="L35" s="119">
        <f t="shared" si="4"/>
        <v>0</v>
      </c>
      <c r="M35" s="117"/>
      <c r="O35" s="32"/>
      <c r="P35" s="33"/>
      <c r="Q35" s="34"/>
      <c r="R35" s="33"/>
      <c r="S35" s="35"/>
    </row>
    <row r="36" spans="1:19" s="25" customFormat="1" x14ac:dyDescent="0.2">
      <c r="A36" s="108"/>
      <c r="B36" s="90" t="str">
        <f>'Form 2'!B39</f>
        <v>Donations</v>
      </c>
      <c r="C36" s="109"/>
      <c r="D36" s="118">
        <f>'Form 2'!L39</f>
        <v>0</v>
      </c>
      <c r="E36" s="111"/>
      <c r="F36" s="112"/>
      <c r="G36" s="113"/>
      <c r="H36" s="222"/>
      <c r="I36" s="114"/>
      <c r="J36" s="115"/>
      <c r="K36" s="109"/>
      <c r="L36" s="119">
        <f t="shared" ref="L36:L37" si="6">H36-D36</f>
        <v>0</v>
      </c>
      <c r="M36" s="117"/>
      <c r="O36" s="32"/>
      <c r="P36" s="33"/>
      <c r="Q36" s="34"/>
      <c r="R36" s="33"/>
      <c r="S36" s="35"/>
    </row>
    <row r="37" spans="1:19" s="25" customFormat="1" x14ac:dyDescent="0.2">
      <c r="A37" s="108"/>
      <c r="B37" s="90" t="str">
        <f>'Form 2'!B40</f>
        <v>Entertainment</v>
      </c>
      <c r="C37" s="109"/>
      <c r="D37" s="118">
        <f>'Form 2'!L40</f>
        <v>3993</v>
      </c>
      <c r="E37" s="111"/>
      <c r="F37" s="112"/>
      <c r="G37" s="113"/>
      <c r="H37" s="222">
        <v>3993</v>
      </c>
      <c r="I37" s="114"/>
      <c r="J37" s="115"/>
      <c r="K37" s="109"/>
      <c r="L37" s="119">
        <f t="shared" si="6"/>
        <v>0</v>
      </c>
      <c r="M37" s="117"/>
      <c r="O37" s="32"/>
      <c r="P37" s="33"/>
      <c r="Q37" s="34"/>
      <c r="R37" s="33"/>
      <c r="S37" s="35"/>
    </row>
    <row r="38" spans="1:19" s="25" customFormat="1" x14ac:dyDescent="0.2">
      <c r="A38" s="108"/>
      <c r="B38" s="90" t="str">
        <f>'Form 2'!B41</f>
        <v>Insurance</v>
      </c>
      <c r="C38" s="109"/>
      <c r="D38" s="118">
        <f>'Form 2'!L41</f>
        <v>7623</v>
      </c>
      <c r="E38" s="111"/>
      <c r="F38" s="112"/>
      <c r="G38" s="113"/>
      <c r="H38" s="222">
        <v>7623</v>
      </c>
      <c r="I38" s="114"/>
      <c r="J38" s="115"/>
      <c r="K38" s="109"/>
      <c r="L38" s="119">
        <f t="shared" si="4"/>
        <v>0</v>
      </c>
      <c r="M38" s="117"/>
      <c r="O38" s="32"/>
      <c r="P38" s="33"/>
      <c r="Q38" s="34"/>
      <c r="R38" s="33"/>
      <c r="S38" s="35"/>
    </row>
    <row r="39" spans="1:19" s="25" customFormat="1" x14ac:dyDescent="0.2">
      <c r="A39" s="108"/>
      <c r="B39" s="90" t="str">
        <f>'Form 2'!B42</f>
        <v>Lease rental on equipment</v>
      </c>
      <c r="C39" s="109"/>
      <c r="D39" s="118">
        <f>'Form 2'!L42</f>
        <v>0</v>
      </c>
      <c r="E39" s="111"/>
      <c r="F39" s="112"/>
      <c r="G39" s="113"/>
      <c r="H39" s="222"/>
      <c r="I39" s="114"/>
      <c r="J39" s="115"/>
      <c r="K39" s="109"/>
      <c r="L39" s="119">
        <f t="shared" ref="L39" si="7">H39-D39</f>
        <v>0</v>
      </c>
      <c r="M39" s="117"/>
      <c r="O39" s="32"/>
      <c r="P39" s="33"/>
      <c r="Q39" s="34"/>
      <c r="R39" s="33"/>
      <c r="S39" s="35"/>
    </row>
    <row r="40" spans="1:19" s="25" customFormat="1" x14ac:dyDescent="0.2">
      <c r="A40" s="108"/>
      <c r="B40" s="90" t="str">
        <f>'Form 2'!B43</f>
        <v>Marketing and promotions</v>
      </c>
      <c r="C40" s="109"/>
      <c r="D40" s="118">
        <f>'Form 2'!L43</f>
        <v>0</v>
      </c>
      <c r="E40" s="111"/>
      <c r="F40" s="112"/>
      <c r="G40" s="113"/>
      <c r="H40" s="222"/>
      <c r="I40" s="114"/>
      <c r="J40" s="115"/>
      <c r="K40" s="109"/>
      <c r="L40" s="119">
        <f t="shared" si="4"/>
        <v>0</v>
      </c>
      <c r="M40" s="117"/>
      <c r="O40" s="32"/>
      <c r="P40" s="33"/>
      <c r="Q40" s="34"/>
      <c r="R40" s="33"/>
      <c r="S40" s="35"/>
    </row>
    <row r="41" spans="1:19" s="25" customFormat="1" x14ac:dyDescent="0.2">
      <c r="A41" s="108"/>
      <c r="B41" s="90" t="str">
        <f>'Form 2'!B44</f>
        <v>Meeting expenses</v>
      </c>
      <c r="C41" s="109"/>
      <c r="D41" s="118">
        <f>'Form 2'!L44</f>
        <v>7986</v>
      </c>
      <c r="E41" s="111"/>
      <c r="F41" s="112"/>
      <c r="G41" s="113"/>
      <c r="H41" s="222">
        <v>7986</v>
      </c>
      <c r="I41" s="114"/>
      <c r="J41" s="115"/>
      <c r="K41" s="109"/>
      <c r="L41" s="119">
        <f t="shared" si="4"/>
        <v>0</v>
      </c>
      <c r="M41" s="117"/>
      <c r="O41" s="32"/>
      <c r="P41" s="33"/>
      <c r="Q41" s="34"/>
      <c r="R41" s="33"/>
      <c r="S41" s="35"/>
    </row>
    <row r="42" spans="1:19" s="25" customFormat="1" x14ac:dyDescent="0.2">
      <c r="A42" s="108"/>
      <c r="B42" s="90" t="str">
        <f>'Form 2'!B45</f>
        <v>Motor vehicle expenses</v>
      </c>
      <c r="C42" s="109"/>
      <c r="D42" s="118">
        <f>'Form 2'!L45</f>
        <v>0</v>
      </c>
      <c r="E42" s="111"/>
      <c r="F42" s="112"/>
      <c r="G42" s="113"/>
      <c r="H42" s="222"/>
      <c r="I42" s="114"/>
      <c r="J42" s="115"/>
      <c r="K42" s="109"/>
      <c r="L42" s="119">
        <f t="shared" ref="L42:L44" si="8">H42-D42</f>
        <v>0</v>
      </c>
      <c r="M42" s="117"/>
      <c r="O42" s="32"/>
      <c r="P42" s="33"/>
      <c r="Q42" s="34"/>
      <c r="R42" s="33"/>
      <c r="S42" s="35"/>
    </row>
    <row r="43" spans="1:19" s="25" customFormat="1" x14ac:dyDescent="0.2">
      <c r="A43" s="108"/>
      <c r="B43" s="90" t="str">
        <f>'Form 2'!B46</f>
        <v>Newsletter expenses</v>
      </c>
      <c r="C43" s="109"/>
      <c r="D43" s="118">
        <f>'Form 2'!L46</f>
        <v>0</v>
      </c>
      <c r="E43" s="111"/>
      <c r="F43" s="112"/>
      <c r="G43" s="113"/>
      <c r="H43" s="222"/>
      <c r="I43" s="114"/>
      <c r="J43" s="115"/>
      <c r="K43" s="109"/>
      <c r="L43" s="119">
        <f t="shared" si="8"/>
        <v>0</v>
      </c>
      <c r="M43" s="117"/>
      <c r="O43" s="32"/>
      <c r="P43" s="33"/>
      <c r="Q43" s="34"/>
      <c r="R43" s="33"/>
      <c r="S43" s="35"/>
    </row>
    <row r="44" spans="1:19" s="25" customFormat="1" x14ac:dyDescent="0.2">
      <c r="A44" s="108"/>
      <c r="B44" s="90" t="str">
        <f>'Form 2'!B47</f>
        <v>Office security</v>
      </c>
      <c r="C44" s="109"/>
      <c r="D44" s="118">
        <f>'Form 2'!L47</f>
        <v>0</v>
      </c>
      <c r="E44" s="111"/>
      <c r="F44" s="112"/>
      <c r="G44" s="113"/>
      <c r="H44" s="222"/>
      <c r="I44" s="114"/>
      <c r="J44" s="115"/>
      <c r="K44" s="109"/>
      <c r="L44" s="119">
        <f t="shared" si="8"/>
        <v>0</v>
      </c>
      <c r="M44" s="117"/>
      <c r="O44" s="32"/>
      <c r="P44" s="33"/>
      <c r="Q44" s="34"/>
      <c r="R44" s="33"/>
      <c r="S44" s="35"/>
    </row>
    <row r="45" spans="1:19" s="25" customFormat="1" x14ac:dyDescent="0.2">
      <c r="A45" s="108"/>
      <c r="B45" s="90" t="str">
        <f>'Form 2'!B48</f>
        <v>Postage</v>
      </c>
      <c r="C45" s="109"/>
      <c r="D45" s="118">
        <f>'Form 2'!L48</f>
        <v>0</v>
      </c>
      <c r="E45" s="111"/>
      <c r="F45" s="112"/>
      <c r="G45" s="113"/>
      <c r="H45" s="222"/>
      <c r="I45" s="114"/>
      <c r="J45" s="115"/>
      <c r="K45" s="109"/>
      <c r="L45" s="119">
        <f t="shared" ref="L45" si="9">H45-D45</f>
        <v>0</v>
      </c>
      <c r="M45" s="117"/>
      <c r="O45" s="32"/>
      <c r="P45" s="33"/>
      <c r="Q45" s="34"/>
      <c r="R45" s="33"/>
      <c r="S45" s="35"/>
    </row>
    <row r="46" spans="1:19" s="25" customFormat="1" x14ac:dyDescent="0.2">
      <c r="A46" s="108"/>
      <c r="B46" s="90" t="str">
        <f>'Form 2'!B49</f>
        <v>Printing and stationery</v>
      </c>
      <c r="C46" s="109"/>
      <c r="D46" s="118">
        <f>'Form 2'!L49</f>
        <v>10285</v>
      </c>
      <c r="E46" s="111"/>
      <c r="F46" s="112"/>
      <c r="G46" s="113"/>
      <c r="H46" s="222">
        <v>10285</v>
      </c>
      <c r="I46" s="114"/>
      <c r="J46" s="115"/>
      <c r="K46" s="109"/>
      <c r="L46" s="119">
        <f t="shared" si="4"/>
        <v>0</v>
      </c>
      <c r="M46" s="117"/>
      <c r="O46" s="32"/>
      <c r="P46" s="33"/>
      <c r="Q46" s="34"/>
      <c r="R46" s="33"/>
      <c r="S46" s="35"/>
    </row>
    <row r="47" spans="1:19" s="25" customFormat="1" x14ac:dyDescent="0.2">
      <c r="A47" s="108"/>
      <c r="B47" s="90" t="str">
        <f>'Form 2'!B50</f>
        <v>Protective clothing</v>
      </c>
      <c r="C47" s="109"/>
      <c r="D47" s="118">
        <f>'Form 2'!L50</f>
        <v>0</v>
      </c>
      <c r="E47" s="111"/>
      <c r="F47" s="112"/>
      <c r="G47" s="113"/>
      <c r="H47" s="222"/>
      <c r="I47" s="114"/>
      <c r="J47" s="115"/>
      <c r="K47" s="109"/>
      <c r="L47" s="119">
        <f t="shared" ref="L47" si="10">H47-D47</f>
        <v>0</v>
      </c>
      <c r="M47" s="117"/>
      <c r="O47" s="32"/>
      <c r="P47" s="33"/>
      <c r="Q47" s="34"/>
      <c r="R47" s="33"/>
      <c r="S47" s="35"/>
    </row>
    <row r="48" spans="1:19" s="25" customFormat="1" x14ac:dyDescent="0.2">
      <c r="A48" s="108"/>
      <c r="B48" s="90" t="str">
        <f>'Form 2'!B51</f>
        <v>Secretarial duties</v>
      </c>
      <c r="C48" s="109"/>
      <c r="D48" s="118">
        <f>'Form 2'!L51</f>
        <v>0</v>
      </c>
      <c r="E48" s="111"/>
      <c r="F48" s="112"/>
      <c r="G48" s="113"/>
      <c r="H48" s="222"/>
      <c r="I48" s="114"/>
      <c r="J48" s="115"/>
      <c r="K48" s="109"/>
      <c r="L48" s="119">
        <f t="shared" si="4"/>
        <v>0</v>
      </c>
      <c r="M48" s="117"/>
      <c r="O48" s="32"/>
      <c r="P48" s="33"/>
      <c r="Q48" s="34"/>
      <c r="R48" s="33"/>
      <c r="S48" s="35"/>
    </row>
    <row r="49" spans="1:19" s="25" customFormat="1" x14ac:dyDescent="0.2">
      <c r="A49" s="108"/>
      <c r="B49" s="90" t="str">
        <f>'Form 2'!B52</f>
        <v>Staff welfare (tea, Coffee, etc.)</v>
      </c>
      <c r="C49" s="109"/>
      <c r="D49" s="118">
        <f>'Form 2'!L52</f>
        <v>4356</v>
      </c>
      <c r="E49" s="111"/>
      <c r="F49" s="112"/>
      <c r="G49" s="113"/>
      <c r="H49" s="222">
        <v>4356</v>
      </c>
      <c r="I49" s="114"/>
      <c r="J49" s="115"/>
      <c r="K49" s="109"/>
      <c r="L49" s="119">
        <f t="shared" ref="L49:L50" si="11">H49-D49</f>
        <v>0</v>
      </c>
      <c r="M49" s="117"/>
      <c r="O49" s="32"/>
      <c r="P49" s="33"/>
      <c r="Q49" s="34"/>
      <c r="R49" s="33"/>
      <c r="S49" s="35"/>
    </row>
    <row r="50" spans="1:19" s="25" customFormat="1" x14ac:dyDescent="0.2">
      <c r="A50" s="108"/>
      <c r="B50" s="90" t="str">
        <f>'Form 2'!B53</f>
        <v>Subscriptions</v>
      </c>
      <c r="C50" s="109"/>
      <c r="D50" s="118">
        <f>'Form 2'!L53</f>
        <v>0</v>
      </c>
      <c r="E50" s="111"/>
      <c r="F50" s="112"/>
      <c r="G50" s="113"/>
      <c r="H50" s="222"/>
      <c r="I50" s="114"/>
      <c r="J50" s="115"/>
      <c r="K50" s="109"/>
      <c r="L50" s="119">
        <f t="shared" si="11"/>
        <v>0</v>
      </c>
      <c r="M50" s="117"/>
      <c r="O50" s="32"/>
      <c r="P50" s="33"/>
      <c r="Q50" s="34"/>
      <c r="R50" s="33"/>
      <c r="S50" s="35"/>
    </row>
    <row r="51" spans="1:19" s="25" customFormat="1" x14ac:dyDescent="0.2">
      <c r="A51" s="108"/>
      <c r="B51" s="90" t="str">
        <f>'Form 2'!B54</f>
        <v>Telephone and fax</v>
      </c>
      <c r="C51" s="109"/>
      <c r="D51" s="118">
        <f>'Form 2'!L54</f>
        <v>24200</v>
      </c>
      <c r="E51" s="111"/>
      <c r="F51" s="112"/>
      <c r="G51" s="113"/>
      <c r="H51" s="222">
        <v>24200</v>
      </c>
      <c r="I51" s="114"/>
      <c r="J51" s="115"/>
      <c r="K51" s="109"/>
      <c r="L51" s="119">
        <f t="shared" si="4"/>
        <v>0</v>
      </c>
      <c r="M51" s="117"/>
      <c r="O51" s="32"/>
      <c r="P51" s="33"/>
      <c r="Q51" s="34"/>
      <c r="R51" s="33"/>
      <c r="S51" s="35"/>
    </row>
    <row r="52" spans="1:19" s="25" customFormat="1" x14ac:dyDescent="0.2">
      <c r="A52" s="108"/>
      <c r="B52" s="90" t="str">
        <f>'Form 2'!B55</f>
        <v>Training</v>
      </c>
      <c r="C52" s="109"/>
      <c r="D52" s="118">
        <f>'Form 2'!L55</f>
        <v>0</v>
      </c>
      <c r="E52" s="111"/>
      <c r="F52" s="112"/>
      <c r="G52" s="113"/>
      <c r="H52" s="222"/>
      <c r="I52" s="114"/>
      <c r="J52" s="115"/>
      <c r="K52" s="109"/>
      <c r="L52" s="119">
        <f t="shared" ref="L52" si="12">H52-D52</f>
        <v>0</v>
      </c>
      <c r="M52" s="117"/>
      <c r="O52" s="32"/>
      <c r="P52" s="33"/>
      <c r="Q52" s="34"/>
      <c r="R52" s="33"/>
      <c r="S52" s="35"/>
    </row>
    <row r="53" spans="1:19" s="25" customFormat="1" x14ac:dyDescent="0.2">
      <c r="A53" s="108"/>
      <c r="B53" s="90" t="str">
        <f>'Form 2'!B56</f>
        <v>Traveling</v>
      </c>
      <c r="C53" s="109"/>
      <c r="D53" s="118">
        <f>'Form 2'!L56</f>
        <v>0</v>
      </c>
      <c r="E53" s="111"/>
      <c r="F53" s="112"/>
      <c r="G53" s="113"/>
      <c r="H53" s="222"/>
      <c r="I53" s="114"/>
      <c r="J53" s="115"/>
      <c r="K53" s="109"/>
      <c r="L53" s="119">
        <f t="shared" si="4"/>
        <v>0</v>
      </c>
      <c r="M53" s="117"/>
      <c r="O53" s="32"/>
      <c r="P53" s="33"/>
      <c r="Q53" s="34"/>
      <c r="R53" s="33"/>
      <c r="S53" s="35"/>
    </row>
    <row r="54" spans="1:19" s="25" customFormat="1" x14ac:dyDescent="0.2">
      <c r="A54" s="108"/>
      <c r="B54" s="311" t="s">
        <v>51</v>
      </c>
      <c r="C54" s="109"/>
      <c r="D54" s="120">
        <f>'Form 2'!L57</f>
        <v>0</v>
      </c>
      <c r="E54" s="111"/>
      <c r="F54" s="112"/>
      <c r="G54" s="113"/>
      <c r="H54" s="223"/>
      <c r="I54" s="114"/>
      <c r="J54" s="115"/>
      <c r="K54" s="109"/>
      <c r="L54" s="121">
        <f>H54-D54</f>
        <v>0</v>
      </c>
      <c r="M54" s="117"/>
      <c r="O54" s="32"/>
      <c r="P54" s="33"/>
      <c r="Q54" s="34"/>
      <c r="R54" s="33"/>
      <c r="S54" s="35"/>
    </row>
    <row r="55" spans="1:19" ht="6.6" customHeight="1" x14ac:dyDescent="0.2">
      <c r="A55" s="108"/>
      <c r="B55" s="90"/>
      <c r="C55" s="109"/>
      <c r="D55" s="122"/>
      <c r="E55" s="111"/>
      <c r="F55" s="80"/>
      <c r="G55" s="113"/>
      <c r="H55" s="122"/>
      <c r="I55" s="114"/>
      <c r="J55" s="64"/>
      <c r="K55" s="109"/>
      <c r="L55" s="123"/>
      <c r="M55" s="117"/>
    </row>
    <row r="56" spans="1:19" x14ac:dyDescent="0.2">
      <c r="A56" s="84" t="s">
        <v>26</v>
      </c>
      <c r="B56" s="85" t="str">
        <f>'Form 2'!B59</f>
        <v>Operational Projects</v>
      </c>
      <c r="C56" s="109"/>
      <c r="D56" s="102">
        <f>SUM(D57:D61)</f>
        <v>72600</v>
      </c>
      <c r="E56" s="88">
        <f>D56/$D89</f>
        <v>1.9545073604970372E-2</v>
      </c>
      <c r="F56" s="124"/>
      <c r="G56" s="113"/>
      <c r="H56" s="102">
        <f>SUM(H57:H61)</f>
        <v>72600</v>
      </c>
      <c r="I56" s="104">
        <f>H56/$H89</f>
        <v>1.9545073604970372E-2</v>
      </c>
      <c r="J56" s="64"/>
      <c r="K56" s="109"/>
      <c r="L56" s="87">
        <f>SUM(L57:L61)</f>
        <v>0</v>
      </c>
      <c r="M56" s="88">
        <f>L56/D56</f>
        <v>0</v>
      </c>
    </row>
    <row r="57" spans="1:19" x14ac:dyDescent="0.2">
      <c r="A57" s="108"/>
      <c r="B57" s="90" t="str">
        <f>'Form 2'!B60</f>
        <v>Re-painting of roadworks</v>
      </c>
      <c r="C57" s="109"/>
      <c r="D57" s="91">
        <f>'Form 2'!L60</f>
        <v>72600</v>
      </c>
      <c r="E57" s="111"/>
      <c r="F57" s="124"/>
      <c r="G57" s="113"/>
      <c r="H57" s="216">
        <v>72600</v>
      </c>
      <c r="I57" s="114"/>
      <c r="J57" s="64"/>
      <c r="K57" s="109"/>
      <c r="L57" s="116">
        <f t="shared" ref="L57:L61" si="13">H57-D57</f>
        <v>0</v>
      </c>
      <c r="M57" s="117"/>
    </row>
    <row r="58" spans="1:19" x14ac:dyDescent="0.2">
      <c r="A58" s="108"/>
      <c r="B58" s="311" t="s">
        <v>77</v>
      </c>
      <c r="C58" s="109"/>
      <c r="D58" s="105">
        <f>'Form 2'!H61</f>
        <v>0</v>
      </c>
      <c r="E58" s="111"/>
      <c r="F58" s="124"/>
      <c r="G58" s="113"/>
      <c r="H58" s="219"/>
      <c r="I58" s="114"/>
      <c r="J58" s="64"/>
      <c r="K58" s="109"/>
      <c r="L58" s="119">
        <f t="shared" si="13"/>
        <v>0</v>
      </c>
      <c r="M58" s="117"/>
    </row>
    <row r="59" spans="1:19" x14ac:dyDescent="0.2">
      <c r="A59" s="108"/>
      <c r="B59" s="311" t="s">
        <v>77</v>
      </c>
      <c r="C59" s="109"/>
      <c r="D59" s="96">
        <f>'Form 2'!H62</f>
        <v>0</v>
      </c>
      <c r="E59" s="111"/>
      <c r="F59" s="124"/>
      <c r="G59" s="113"/>
      <c r="H59" s="217"/>
      <c r="I59" s="114"/>
      <c r="J59" s="64"/>
      <c r="K59" s="109"/>
      <c r="L59" s="119">
        <f t="shared" si="13"/>
        <v>0</v>
      </c>
      <c r="M59" s="117"/>
    </row>
    <row r="60" spans="1:19" x14ac:dyDescent="0.2">
      <c r="A60" s="108"/>
      <c r="B60" s="311" t="s">
        <v>77</v>
      </c>
      <c r="C60" s="109"/>
      <c r="D60" s="96">
        <f>'Form 2'!H63</f>
        <v>0</v>
      </c>
      <c r="E60" s="111"/>
      <c r="F60" s="124"/>
      <c r="G60" s="113"/>
      <c r="H60" s="217"/>
      <c r="I60" s="114"/>
      <c r="J60" s="64"/>
      <c r="K60" s="109"/>
      <c r="L60" s="119">
        <f t="shared" si="13"/>
        <v>0</v>
      </c>
      <c r="M60" s="117"/>
    </row>
    <row r="61" spans="1:19" x14ac:dyDescent="0.2">
      <c r="A61" s="108"/>
      <c r="B61" s="311" t="s">
        <v>77</v>
      </c>
      <c r="C61" s="109"/>
      <c r="D61" s="98">
        <f>'Form 2'!H64</f>
        <v>0</v>
      </c>
      <c r="E61" s="111"/>
      <c r="F61" s="124"/>
      <c r="G61" s="113"/>
      <c r="H61" s="218"/>
      <c r="I61" s="114"/>
      <c r="J61" s="64"/>
      <c r="K61" s="109"/>
      <c r="L61" s="121">
        <f t="shared" si="13"/>
        <v>0</v>
      </c>
      <c r="M61" s="117"/>
    </row>
    <row r="62" spans="1:19" ht="7.9" customHeight="1" x14ac:dyDescent="0.2">
      <c r="A62" s="108"/>
      <c r="B62" s="90"/>
      <c r="C62" s="109"/>
      <c r="D62" s="122"/>
      <c r="E62" s="111"/>
      <c r="F62" s="80"/>
      <c r="G62" s="113"/>
      <c r="H62" s="122"/>
      <c r="I62" s="114"/>
      <c r="J62" s="64"/>
      <c r="K62" s="109"/>
      <c r="L62" s="123"/>
      <c r="M62" s="117"/>
    </row>
    <row r="63" spans="1:19" x14ac:dyDescent="0.2">
      <c r="A63" s="84" t="s">
        <v>35</v>
      </c>
      <c r="B63" s="85" t="str">
        <f>'Form 2'!B66</f>
        <v>Capital Projects</v>
      </c>
      <c r="C63" s="109"/>
      <c r="D63" s="102">
        <f>SUM(D64:D68)</f>
        <v>0</v>
      </c>
      <c r="E63" s="88">
        <f>D63/$D89</f>
        <v>0</v>
      </c>
      <c r="F63" s="124"/>
      <c r="G63" s="113"/>
      <c r="H63" s="102">
        <f>SUM(H64:H68)</f>
        <v>0</v>
      </c>
      <c r="I63" s="104">
        <f>H63/$H89</f>
        <v>0</v>
      </c>
      <c r="J63" s="64"/>
      <c r="K63" s="109"/>
      <c r="L63" s="87">
        <f>SUM(L64:L68)</f>
        <v>0</v>
      </c>
      <c r="M63" s="88" t="e">
        <f>L63/D63</f>
        <v>#DIV/0!</v>
      </c>
    </row>
    <row r="64" spans="1:19" x14ac:dyDescent="0.2">
      <c r="A64" s="108"/>
      <c r="B64" s="311" t="s">
        <v>77</v>
      </c>
      <c r="C64" s="109"/>
      <c r="D64" s="91">
        <f>'Form 2'!D67</f>
        <v>0</v>
      </c>
      <c r="E64" s="111"/>
      <c r="F64" s="124"/>
      <c r="G64" s="113"/>
      <c r="H64" s="216"/>
      <c r="I64" s="114"/>
      <c r="J64" s="64"/>
      <c r="K64" s="109"/>
      <c r="L64" s="116">
        <f t="shared" ref="L64:L68" si="14">H64-D64</f>
        <v>0</v>
      </c>
      <c r="M64" s="117"/>
    </row>
    <row r="65" spans="1:13" x14ac:dyDescent="0.2">
      <c r="A65" s="108"/>
      <c r="B65" s="311" t="s">
        <v>77</v>
      </c>
      <c r="C65" s="109"/>
      <c r="D65" s="105">
        <f>'Form 2'!D68</f>
        <v>0</v>
      </c>
      <c r="E65" s="111"/>
      <c r="F65" s="124"/>
      <c r="G65" s="113"/>
      <c r="H65" s="219"/>
      <c r="I65" s="114"/>
      <c r="J65" s="64"/>
      <c r="K65" s="109"/>
      <c r="L65" s="119">
        <f t="shared" si="14"/>
        <v>0</v>
      </c>
      <c r="M65" s="117"/>
    </row>
    <row r="66" spans="1:13" x14ac:dyDescent="0.2">
      <c r="A66" s="108"/>
      <c r="B66" s="311" t="s">
        <v>77</v>
      </c>
      <c r="C66" s="109"/>
      <c r="D66" s="96">
        <f>'Form 2'!D69</f>
        <v>0</v>
      </c>
      <c r="E66" s="111"/>
      <c r="F66" s="124"/>
      <c r="G66" s="113"/>
      <c r="H66" s="217"/>
      <c r="I66" s="114"/>
      <c r="J66" s="64"/>
      <c r="K66" s="109"/>
      <c r="L66" s="119">
        <f t="shared" si="14"/>
        <v>0</v>
      </c>
      <c r="M66" s="117"/>
    </row>
    <row r="67" spans="1:13" x14ac:dyDescent="0.2">
      <c r="A67" s="108"/>
      <c r="B67" s="311" t="s">
        <v>77</v>
      </c>
      <c r="C67" s="109"/>
      <c r="D67" s="96">
        <f>'Form 2'!D70</f>
        <v>0</v>
      </c>
      <c r="E67" s="111"/>
      <c r="F67" s="124"/>
      <c r="G67" s="113"/>
      <c r="H67" s="217"/>
      <c r="I67" s="114"/>
      <c r="J67" s="64"/>
      <c r="K67" s="109"/>
      <c r="L67" s="119">
        <f t="shared" si="14"/>
        <v>0</v>
      </c>
      <c r="M67" s="117"/>
    </row>
    <row r="68" spans="1:13" x14ac:dyDescent="0.2">
      <c r="A68" s="108"/>
      <c r="B68" s="311" t="s">
        <v>77</v>
      </c>
      <c r="C68" s="109"/>
      <c r="D68" s="98">
        <f>'Form 2'!D71</f>
        <v>0</v>
      </c>
      <c r="E68" s="111"/>
      <c r="F68" s="124"/>
      <c r="G68" s="113"/>
      <c r="H68" s="218"/>
      <c r="I68" s="114"/>
      <c r="J68" s="64"/>
      <c r="K68" s="109"/>
      <c r="L68" s="121">
        <f t="shared" si="14"/>
        <v>0</v>
      </c>
      <c r="M68" s="117"/>
    </row>
    <row r="69" spans="1:13" ht="5.45" customHeight="1" x14ac:dyDescent="0.2">
      <c r="A69" s="108"/>
      <c r="B69" s="90"/>
      <c r="C69" s="109"/>
      <c r="D69" s="122"/>
      <c r="E69" s="111"/>
      <c r="F69" s="80"/>
      <c r="G69" s="113"/>
      <c r="H69" s="122"/>
      <c r="I69" s="114"/>
      <c r="J69" s="64"/>
      <c r="K69" s="109"/>
      <c r="L69" s="123"/>
      <c r="M69" s="117"/>
    </row>
    <row r="70" spans="1:13" x14ac:dyDescent="0.2">
      <c r="A70" s="84" t="s">
        <v>56</v>
      </c>
      <c r="B70" s="85" t="s">
        <v>36</v>
      </c>
      <c r="C70" s="109"/>
      <c r="D70" s="102">
        <f>SUM(D71:D79)</f>
        <v>0</v>
      </c>
      <c r="E70" s="88">
        <f>D70/$D89</f>
        <v>0</v>
      </c>
      <c r="F70" s="124"/>
      <c r="G70" s="113"/>
      <c r="H70" s="102">
        <f>SUM(H71:H79)</f>
        <v>0</v>
      </c>
      <c r="I70" s="104">
        <f>H70/$H89</f>
        <v>0</v>
      </c>
      <c r="J70" s="64"/>
      <c r="K70" s="109"/>
      <c r="L70" s="87">
        <f>SUM(L71:L79)</f>
        <v>0</v>
      </c>
      <c r="M70" s="88" t="e">
        <f>L70/D70</f>
        <v>#DIV/0!</v>
      </c>
    </row>
    <row r="71" spans="1:13" x14ac:dyDescent="0.2">
      <c r="A71" s="108"/>
      <c r="B71" s="90" t="str">
        <f>'Form 2'!B74</f>
        <v xml:space="preserve">Office Furniture </v>
      </c>
      <c r="C71" s="109"/>
      <c r="D71" s="91">
        <f>'Form 2'!D74</f>
        <v>0</v>
      </c>
      <c r="E71" s="111"/>
      <c r="F71" s="124"/>
      <c r="G71" s="113"/>
      <c r="H71" s="216"/>
      <c r="I71" s="114"/>
      <c r="J71" s="64"/>
      <c r="K71" s="109"/>
      <c r="L71" s="116">
        <f t="shared" ref="L71:L79" si="15">H71-D71</f>
        <v>0</v>
      </c>
      <c r="M71" s="117"/>
    </row>
    <row r="72" spans="1:13" x14ac:dyDescent="0.2">
      <c r="A72" s="108"/>
      <c r="B72" s="90" t="str">
        <f>'Form 2'!B75</f>
        <v>Office Equipment</v>
      </c>
      <c r="C72" s="109"/>
      <c r="D72" s="105">
        <f>'Form 2'!D75</f>
        <v>0</v>
      </c>
      <c r="E72" s="111"/>
      <c r="F72" s="124"/>
      <c r="G72" s="113"/>
      <c r="H72" s="219"/>
      <c r="I72" s="114"/>
      <c r="J72" s="64"/>
      <c r="K72" s="109"/>
      <c r="L72" s="119">
        <f t="shared" si="15"/>
        <v>0</v>
      </c>
      <c r="M72" s="117"/>
    </row>
    <row r="73" spans="1:13" x14ac:dyDescent="0.2">
      <c r="A73" s="108"/>
      <c r="B73" s="90" t="str">
        <f>'Form 2'!B76</f>
        <v>Computer Equipment</v>
      </c>
      <c r="C73" s="109"/>
      <c r="D73" s="96">
        <f>'Form 2'!D76</f>
        <v>0</v>
      </c>
      <c r="E73" s="111"/>
      <c r="F73" s="124"/>
      <c r="G73" s="113"/>
      <c r="H73" s="217"/>
      <c r="I73" s="114"/>
      <c r="J73" s="64"/>
      <c r="K73" s="109"/>
      <c r="L73" s="119">
        <f t="shared" si="15"/>
        <v>0</v>
      </c>
      <c r="M73" s="117"/>
    </row>
    <row r="74" spans="1:13" x14ac:dyDescent="0.2">
      <c r="A74" s="108"/>
      <c r="B74" s="90" t="str">
        <f>'Form 2'!B77</f>
        <v>CCTV Cameras</v>
      </c>
      <c r="C74" s="109"/>
      <c r="D74" s="96">
        <f>'Form 2'!D77</f>
        <v>0</v>
      </c>
      <c r="E74" s="111"/>
      <c r="F74" s="124"/>
      <c r="G74" s="113"/>
      <c r="H74" s="217"/>
      <c r="I74" s="114"/>
      <c r="J74" s="64"/>
      <c r="K74" s="109"/>
      <c r="L74" s="119">
        <f t="shared" si="15"/>
        <v>0</v>
      </c>
      <c r="M74" s="117"/>
    </row>
    <row r="75" spans="1:13" x14ac:dyDescent="0.2">
      <c r="A75" s="108"/>
      <c r="B75" s="90" t="str">
        <f>'Form 2'!B78</f>
        <v>Electric Fence</v>
      </c>
      <c r="C75" s="109"/>
      <c r="D75" s="96">
        <f>'Form 2'!D78</f>
        <v>0</v>
      </c>
      <c r="E75" s="111"/>
      <c r="F75" s="124"/>
      <c r="G75" s="113"/>
      <c r="H75" s="217"/>
      <c r="I75" s="114"/>
      <c r="J75" s="64"/>
      <c r="K75" s="109"/>
      <c r="L75" s="119">
        <f t="shared" ref="L75:L78" si="16">H75-D75</f>
        <v>0</v>
      </c>
      <c r="M75" s="117"/>
    </row>
    <row r="76" spans="1:13" x14ac:dyDescent="0.2">
      <c r="A76" s="108"/>
      <c r="B76" s="90" t="str">
        <f>'Form 2'!B79</f>
        <v>Security Equipment</v>
      </c>
      <c r="C76" s="109"/>
      <c r="D76" s="96">
        <f>'Form 2'!D79</f>
        <v>0</v>
      </c>
      <c r="E76" s="111"/>
      <c r="F76" s="124"/>
      <c r="G76" s="113"/>
      <c r="H76" s="217"/>
      <c r="I76" s="114"/>
      <c r="J76" s="64"/>
      <c r="K76" s="109"/>
      <c r="L76" s="119">
        <f t="shared" si="16"/>
        <v>0</v>
      </c>
      <c r="M76" s="117"/>
    </row>
    <row r="77" spans="1:13" x14ac:dyDescent="0.2">
      <c r="A77" s="108"/>
      <c r="B77" s="90" t="str">
        <f>'Form 2'!B80</f>
        <v>Vehicles</v>
      </c>
      <c r="C77" s="109"/>
      <c r="D77" s="96">
        <f>'Form 2'!D80</f>
        <v>0</v>
      </c>
      <c r="E77" s="111"/>
      <c r="F77" s="124"/>
      <c r="G77" s="113"/>
      <c r="H77" s="217"/>
      <c r="I77" s="114"/>
      <c r="J77" s="64"/>
      <c r="K77" s="109"/>
      <c r="L77" s="119">
        <f t="shared" si="16"/>
        <v>0</v>
      </c>
      <c r="M77" s="117"/>
    </row>
    <row r="78" spans="1:13" x14ac:dyDescent="0.2">
      <c r="A78" s="108"/>
      <c r="B78" s="311" t="s">
        <v>51</v>
      </c>
      <c r="C78" s="109"/>
      <c r="D78" s="96">
        <f>'Form 2'!D81</f>
        <v>0</v>
      </c>
      <c r="E78" s="111"/>
      <c r="F78" s="124"/>
      <c r="G78" s="113"/>
      <c r="H78" s="217"/>
      <c r="I78" s="114"/>
      <c r="J78" s="64"/>
      <c r="K78" s="109"/>
      <c r="L78" s="119">
        <f t="shared" si="16"/>
        <v>0</v>
      </c>
      <c r="M78" s="117"/>
    </row>
    <row r="79" spans="1:13" x14ac:dyDescent="0.2">
      <c r="A79" s="108"/>
      <c r="B79" s="311" t="s">
        <v>51</v>
      </c>
      <c r="C79" s="109"/>
      <c r="D79" s="98">
        <f>'Form 2'!D82</f>
        <v>0</v>
      </c>
      <c r="E79" s="111"/>
      <c r="F79" s="124"/>
      <c r="G79" s="113"/>
      <c r="H79" s="218"/>
      <c r="I79" s="114"/>
      <c r="J79" s="64"/>
      <c r="K79" s="109"/>
      <c r="L79" s="121">
        <f t="shared" si="15"/>
        <v>0</v>
      </c>
      <c r="M79" s="117"/>
    </row>
    <row r="80" spans="1:13" ht="7.9" customHeight="1" x14ac:dyDescent="0.2">
      <c r="A80" s="108"/>
      <c r="B80" s="90"/>
      <c r="C80" s="109"/>
      <c r="D80" s="122"/>
      <c r="E80" s="111"/>
      <c r="F80" s="124"/>
      <c r="G80" s="113"/>
      <c r="H80" s="122"/>
      <c r="I80" s="114"/>
      <c r="J80" s="64"/>
      <c r="K80" s="109"/>
      <c r="L80" s="123"/>
      <c r="M80" s="117"/>
    </row>
    <row r="81" spans="1:13" x14ac:dyDescent="0.2">
      <c r="A81" s="84" t="s">
        <v>96</v>
      </c>
      <c r="B81" s="85" t="s">
        <v>57</v>
      </c>
      <c r="C81" s="125"/>
      <c r="D81" s="102">
        <f>SUM(D82:D85)</f>
        <v>0</v>
      </c>
      <c r="E81" s="88">
        <f>D81/$D89</f>
        <v>0</v>
      </c>
      <c r="F81" s="124"/>
      <c r="G81" s="126"/>
      <c r="H81" s="102">
        <f>SUM(H82:H85)</f>
        <v>0</v>
      </c>
      <c r="I81" s="104">
        <f>H81/$H89</f>
        <v>0</v>
      </c>
      <c r="J81" s="64"/>
      <c r="K81" s="125"/>
      <c r="L81" s="87">
        <f>SUM(L82:L85)</f>
        <v>0</v>
      </c>
      <c r="M81" s="88" t="e">
        <f>L81/D81</f>
        <v>#DIV/0!</v>
      </c>
    </row>
    <row r="82" spans="1:13" x14ac:dyDescent="0.2">
      <c r="A82" s="127"/>
      <c r="B82" s="128" t="str">
        <f>'Form 2'!B85</f>
        <v>Assets</v>
      </c>
      <c r="C82" s="125"/>
      <c r="D82" s="91">
        <f>'Form 2'!D85</f>
        <v>0</v>
      </c>
      <c r="E82" s="129"/>
      <c r="F82" s="124"/>
      <c r="G82" s="126"/>
      <c r="H82" s="216"/>
      <c r="I82" s="130"/>
      <c r="J82" s="64"/>
      <c r="K82" s="125"/>
      <c r="L82" s="131">
        <f t="shared" ref="L82:L85" si="17">H82-D82</f>
        <v>0</v>
      </c>
      <c r="M82" s="132"/>
    </row>
    <row r="83" spans="1:13" x14ac:dyDescent="0.2">
      <c r="A83" s="127"/>
      <c r="B83" s="128" t="str">
        <f>'Form 2'!B86</f>
        <v>Operational Project</v>
      </c>
      <c r="C83" s="125"/>
      <c r="D83" s="105">
        <f>'Form 2'!D86</f>
        <v>0</v>
      </c>
      <c r="E83" s="129"/>
      <c r="F83" s="124"/>
      <c r="G83" s="126"/>
      <c r="H83" s="219"/>
      <c r="I83" s="130"/>
      <c r="J83" s="64"/>
      <c r="K83" s="125"/>
      <c r="L83" s="133">
        <f t="shared" si="17"/>
        <v>0</v>
      </c>
      <c r="M83" s="132"/>
    </row>
    <row r="84" spans="1:13" x14ac:dyDescent="0.2">
      <c r="A84" s="127"/>
      <c r="B84" s="128" t="str">
        <f>'Form 2'!B87</f>
        <v>Capital Project</v>
      </c>
      <c r="C84" s="125"/>
      <c r="D84" s="96">
        <f>'Form 2'!D87</f>
        <v>0</v>
      </c>
      <c r="E84" s="129"/>
      <c r="F84" s="124"/>
      <c r="G84" s="126"/>
      <c r="H84" s="217"/>
      <c r="I84" s="130"/>
      <c r="J84" s="64"/>
      <c r="K84" s="125"/>
      <c r="L84" s="133">
        <f t="shared" si="17"/>
        <v>0</v>
      </c>
      <c r="M84" s="132"/>
    </row>
    <row r="85" spans="1:13" x14ac:dyDescent="0.2">
      <c r="A85" s="127"/>
      <c r="B85" s="312" t="s">
        <v>51</v>
      </c>
      <c r="C85" s="125"/>
      <c r="D85" s="98">
        <f>'Form 2'!D88</f>
        <v>0</v>
      </c>
      <c r="E85" s="129"/>
      <c r="F85" s="124"/>
      <c r="G85" s="126"/>
      <c r="H85" s="218"/>
      <c r="I85" s="130"/>
      <c r="J85" s="64"/>
      <c r="K85" s="125"/>
      <c r="L85" s="134">
        <f t="shared" si="17"/>
        <v>0</v>
      </c>
      <c r="M85" s="132"/>
    </row>
    <row r="86" spans="1:13" ht="5.45" customHeight="1" x14ac:dyDescent="0.2">
      <c r="A86" s="127"/>
      <c r="B86" s="128"/>
      <c r="C86" s="125"/>
      <c r="D86" s="135"/>
      <c r="E86" s="129"/>
      <c r="F86" s="124"/>
      <c r="G86" s="126"/>
      <c r="H86" s="135"/>
      <c r="I86" s="130"/>
      <c r="J86" s="64"/>
      <c r="K86" s="125"/>
      <c r="L86" s="136"/>
      <c r="M86" s="132"/>
    </row>
    <row r="87" spans="1:13" x14ac:dyDescent="0.2">
      <c r="A87" s="84" t="s">
        <v>97</v>
      </c>
      <c r="B87" s="85" t="s">
        <v>27</v>
      </c>
      <c r="C87" s="109"/>
      <c r="D87" s="137">
        <f>ROUND(((D27+D70+D25+D24+D23+D22+D14+D8+D81+D56+D63)/97*3),0)</f>
        <v>111435</v>
      </c>
      <c r="E87" s="88">
        <f>+D87/$D89</f>
        <v>3.0000072688290268E-2</v>
      </c>
      <c r="F87" s="138"/>
      <c r="G87" s="113"/>
      <c r="H87" s="137">
        <f>ROUND(((H27+H70+H25+H24+H23+H22+H14+H8+H81+H56+H63+H95)/97*3),0)</f>
        <v>111435</v>
      </c>
      <c r="I87" s="104">
        <f>+H87/$H89</f>
        <v>3.0000072688290268E-2</v>
      </c>
      <c r="J87" s="64"/>
      <c r="K87" s="109"/>
      <c r="L87" s="139">
        <f t="shared" ref="L87" si="18">H87-D87</f>
        <v>0</v>
      </c>
      <c r="M87" s="88">
        <f>L87/D87</f>
        <v>0</v>
      </c>
    </row>
    <row r="88" spans="1:13" ht="10.15" customHeight="1" thickBot="1" x14ac:dyDescent="0.25">
      <c r="A88" s="115" t="s">
        <v>20</v>
      </c>
      <c r="B88" s="78"/>
      <c r="C88" s="79"/>
      <c r="D88" s="102"/>
      <c r="E88" s="92"/>
      <c r="F88" s="124"/>
      <c r="G88" s="93"/>
      <c r="H88" s="102"/>
      <c r="I88" s="94"/>
      <c r="J88" s="64"/>
      <c r="K88" s="79"/>
      <c r="L88" s="87"/>
      <c r="M88" s="81"/>
    </row>
    <row r="89" spans="1:13" ht="13.5" thickBot="1" x14ac:dyDescent="0.25">
      <c r="A89" s="84"/>
      <c r="B89" s="85" t="s">
        <v>16</v>
      </c>
      <c r="C89" s="86"/>
      <c r="D89" s="140">
        <f>+D25+D24+D23+D22+D14+D8+D27+D87+D70+D81+D56+D63</f>
        <v>3714491</v>
      </c>
      <c r="E89" s="141">
        <f>SUM(E8:E88)</f>
        <v>1</v>
      </c>
      <c r="F89" s="138"/>
      <c r="G89" s="103"/>
      <c r="H89" s="140">
        <f>+H25+H24+H23+H22+H14+H8+H27+H87+H70+H81+H56+H63</f>
        <v>3714491</v>
      </c>
      <c r="I89" s="142">
        <f>SUM(I8:I88)</f>
        <v>1</v>
      </c>
      <c r="J89" s="64"/>
      <c r="K89" s="79"/>
      <c r="L89" s="140">
        <f>+L25+L24+L23+L22+L14+L8+L27+L87+L70+L81+L56</f>
        <v>0</v>
      </c>
      <c r="M89" s="88">
        <f>L89/D89</f>
        <v>0</v>
      </c>
    </row>
    <row r="90" spans="1:13" ht="10.15" customHeight="1" thickBot="1" x14ac:dyDescent="0.25">
      <c r="A90" s="64"/>
      <c r="B90" s="78"/>
      <c r="C90" s="143"/>
      <c r="D90" s="144"/>
      <c r="E90" s="145"/>
      <c r="F90" s="124"/>
      <c r="G90" s="146"/>
      <c r="H90" s="144"/>
      <c r="I90" s="147"/>
      <c r="J90" s="64"/>
      <c r="K90" s="143"/>
      <c r="L90" s="148"/>
      <c r="M90" s="149"/>
    </row>
    <row r="91" spans="1:13" ht="12" customHeight="1" thickBot="1" x14ac:dyDescent="0.25">
      <c r="A91" s="64"/>
      <c r="B91" s="78"/>
      <c r="C91" s="83"/>
      <c r="D91" s="150"/>
      <c r="E91" s="151"/>
      <c r="F91" s="124"/>
      <c r="G91" s="152"/>
      <c r="H91" s="150"/>
      <c r="I91" s="152"/>
      <c r="J91" s="64"/>
      <c r="K91" s="64"/>
      <c r="L91" s="153"/>
      <c r="M91" s="64"/>
    </row>
    <row r="92" spans="1:13" ht="18" x14ac:dyDescent="0.25">
      <c r="A92" s="64"/>
      <c r="B92" s="154" t="s">
        <v>17</v>
      </c>
      <c r="C92" s="155"/>
      <c r="D92" s="156" t="s">
        <v>39</v>
      </c>
      <c r="E92" s="157" t="s">
        <v>20</v>
      </c>
      <c r="F92" s="158"/>
      <c r="G92" s="159"/>
      <c r="H92" s="156" t="s">
        <v>39</v>
      </c>
      <c r="I92" s="160" t="s">
        <v>20</v>
      </c>
      <c r="J92" s="74"/>
      <c r="K92" s="75"/>
      <c r="L92" s="70" t="s">
        <v>39</v>
      </c>
      <c r="M92" s="161"/>
    </row>
    <row r="93" spans="1:13" ht="6.6" customHeight="1" x14ac:dyDescent="0.2">
      <c r="A93" s="64"/>
      <c r="B93" s="78"/>
      <c r="C93" s="79"/>
      <c r="D93" s="100"/>
      <c r="E93" s="92"/>
      <c r="F93" s="124"/>
      <c r="G93" s="93"/>
      <c r="H93" s="100"/>
      <c r="I93" s="162"/>
      <c r="J93" s="64"/>
      <c r="K93" s="79"/>
      <c r="L93" s="83"/>
      <c r="M93" s="163"/>
    </row>
    <row r="94" spans="1:13" x14ac:dyDescent="0.2">
      <c r="A94" s="84" t="s">
        <v>2</v>
      </c>
      <c r="B94" s="85" t="str">
        <f>'Form 2'!B97</f>
        <v>Revenue - SRA Add Rates</v>
      </c>
      <c r="C94" s="86"/>
      <c r="D94" s="102">
        <f>'Form 2'!H97-337213</f>
        <v>-3714491</v>
      </c>
      <c r="E94" s="88">
        <f>D94/D97</f>
        <v>1</v>
      </c>
      <c r="F94" s="124"/>
      <c r="G94" s="103"/>
      <c r="H94" s="220">
        <v>-3714491</v>
      </c>
      <c r="I94" s="88">
        <f>H94/H97</f>
        <v>1</v>
      </c>
      <c r="J94" s="64"/>
      <c r="K94" s="79"/>
      <c r="L94" s="164">
        <f>H94-D94</f>
        <v>0</v>
      </c>
      <c r="M94" s="88" t="e">
        <f>L94/L97</f>
        <v>#DIV/0!</v>
      </c>
    </row>
    <row r="95" spans="1:13" x14ac:dyDescent="0.2">
      <c r="A95" s="84" t="s">
        <v>4</v>
      </c>
      <c r="B95" s="313" t="s">
        <v>51</v>
      </c>
      <c r="C95" s="86"/>
      <c r="D95" s="102">
        <f>'Form 2'!D98</f>
        <v>0</v>
      </c>
      <c r="E95" s="88">
        <f>D95/D97</f>
        <v>0</v>
      </c>
      <c r="F95" s="124"/>
      <c r="G95" s="103"/>
      <c r="H95" s="220"/>
      <c r="I95" s="165">
        <f>H95/H97</f>
        <v>0</v>
      </c>
      <c r="J95" s="64"/>
      <c r="K95" s="79"/>
      <c r="L95" s="164">
        <f>H95-D95</f>
        <v>0</v>
      </c>
      <c r="M95" s="165" t="e">
        <f>L95/L97</f>
        <v>#DIV/0!</v>
      </c>
    </row>
    <row r="96" spans="1:13" ht="5.45" customHeight="1" thickBot="1" x14ac:dyDescent="0.25">
      <c r="A96" s="166"/>
      <c r="B96" s="78"/>
      <c r="C96" s="79"/>
      <c r="D96" s="101"/>
      <c r="E96" s="92"/>
      <c r="F96" s="124"/>
      <c r="G96" s="93"/>
      <c r="H96" s="100"/>
      <c r="I96" s="162"/>
      <c r="J96" s="64"/>
      <c r="K96" s="79"/>
      <c r="L96" s="164"/>
      <c r="M96" s="162"/>
    </row>
    <row r="97" spans="1:13" ht="13.5" thickBot="1" x14ac:dyDescent="0.25">
      <c r="A97" s="64"/>
      <c r="B97" s="85" t="s">
        <v>18</v>
      </c>
      <c r="C97" s="86"/>
      <c r="D97" s="167">
        <f>SUM(D94:D96)</f>
        <v>-3714491</v>
      </c>
      <c r="E97" s="88">
        <f>E95+E94</f>
        <v>1</v>
      </c>
      <c r="F97" s="124"/>
      <c r="G97" s="103"/>
      <c r="H97" s="140">
        <f>SUM(H94:H96)</f>
        <v>-3714491</v>
      </c>
      <c r="I97" s="88">
        <f>I95+I94</f>
        <v>1</v>
      </c>
      <c r="J97" s="64"/>
      <c r="K97" s="79"/>
      <c r="L97" s="167">
        <f>SUM(L94:L96)</f>
        <v>0</v>
      </c>
      <c r="M97" s="88" t="e">
        <f>M95+M94</f>
        <v>#DIV/0!</v>
      </c>
    </row>
    <row r="98" spans="1:13" ht="10.15" customHeight="1" thickBot="1" x14ac:dyDescent="0.25">
      <c r="A98" s="64"/>
      <c r="B98" s="78"/>
      <c r="C98" s="143"/>
      <c r="D98" s="168"/>
      <c r="E98" s="169"/>
      <c r="F98" s="124"/>
      <c r="G98" s="146"/>
      <c r="H98" s="144"/>
      <c r="I98" s="170"/>
      <c r="J98" s="64"/>
      <c r="K98" s="143"/>
      <c r="L98" s="171"/>
      <c r="M98" s="149"/>
    </row>
    <row r="99" spans="1:13" ht="10.15" customHeight="1" x14ac:dyDescent="0.2">
      <c r="A99" s="64"/>
      <c r="B99" s="78"/>
      <c r="C99" s="83"/>
      <c r="D99" s="101"/>
      <c r="E99" s="80"/>
      <c r="F99" s="124"/>
      <c r="G99" s="152"/>
      <c r="H99" s="100"/>
      <c r="I99" s="172"/>
      <c r="J99" s="64"/>
      <c r="K99" s="64"/>
      <c r="L99" s="80"/>
      <c r="M99" s="64"/>
    </row>
    <row r="100" spans="1:13" x14ac:dyDescent="0.2">
      <c r="A100" s="64"/>
      <c r="B100" s="85" t="s">
        <v>19</v>
      </c>
      <c r="C100" s="173"/>
      <c r="D100" s="174">
        <f>+D89+D97</f>
        <v>0</v>
      </c>
      <c r="E100" s="138"/>
      <c r="F100" s="124"/>
      <c r="G100" s="175"/>
      <c r="H100" s="176">
        <f>+H89+H97</f>
        <v>0</v>
      </c>
      <c r="I100" s="177"/>
      <c r="J100" s="64"/>
      <c r="K100" s="64"/>
      <c r="L100" s="174">
        <f>+L89+L97</f>
        <v>0</v>
      </c>
      <c r="M100" s="64"/>
    </row>
    <row r="136" spans="2:8" x14ac:dyDescent="0.2">
      <c r="B136" s="57" t="s">
        <v>21</v>
      </c>
      <c r="D136" s="36">
        <f>D8+D14+D22+D23+D24+D25+(SUM(D28:D46))</f>
        <v>3501900</v>
      </c>
      <c r="H136" s="36">
        <f>H8+H14+H22+H23+H24+H25+(SUM(H28:H46))</f>
        <v>3501900</v>
      </c>
    </row>
  </sheetData>
  <sheetProtection sheet="1" objects="1" scenarios="1" selectLockedCells="1"/>
  <sortState ref="A29:S41">
    <sortCondition ref="B29:B41"/>
  </sortState>
  <mergeCells count="4">
    <mergeCell ref="A1:M1"/>
    <mergeCell ref="C5:E5"/>
    <mergeCell ref="G5:I5"/>
    <mergeCell ref="K5:M5"/>
  </mergeCells>
  <phoneticPr fontId="0" type="noConversion"/>
  <pageMargins left="0.6692913385826772" right="0.23622047244094491" top="0.47244094488188981" bottom="0.56000000000000005" header="0.19685039370078741" footer="0.53"/>
  <pageSetup paperSize="9" scale="85" fitToHeight="2" orientation="portrait" r:id="rId1"/>
  <headerFooter alignWithMargins="0">
    <oddHeader>&amp;RForm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19" workbookViewId="0">
      <selection activeCell="B10" sqref="B10"/>
    </sheetView>
  </sheetViews>
  <sheetFormatPr defaultRowHeight="12.75" x14ac:dyDescent="0.2"/>
  <cols>
    <col min="1" max="1" width="2.85546875" customWidth="1"/>
    <col min="2" max="2" width="50.7109375" customWidth="1"/>
    <col min="3" max="3" width="2.85546875" customWidth="1"/>
    <col min="4" max="4" width="14.7109375" customWidth="1"/>
    <col min="5" max="5" width="7.7109375" customWidth="1"/>
    <col min="6" max="6" width="4.7109375" customWidth="1"/>
    <col min="8" max="9" width="10.140625" bestFit="1" customWidth="1"/>
  </cols>
  <sheetData>
    <row r="1" spans="1:6" ht="64.5" customHeight="1" x14ac:dyDescent="0.2">
      <c r="A1" s="320" t="str">
        <f>'Form 2'!A1:U1</f>
        <v>AIRPORT INDUSTRIA CITY IMPROVEMENT DISTRICT</v>
      </c>
      <c r="B1" s="320"/>
      <c r="C1" s="320"/>
      <c r="D1" s="320"/>
      <c r="E1" s="320"/>
      <c r="F1" s="2"/>
    </row>
    <row r="2" spans="1:6" ht="23.25" x14ac:dyDescent="0.35">
      <c r="A2" s="321" t="str">
        <f>'Form 3'!B2</f>
        <v>2017/18</v>
      </c>
      <c r="B2" s="321"/>
      <c r="C2" s="321"/>
      <c r="D2" s="321"/>
      <c r="E2" s="321"/>
      <c r="F2" s="2"/>
    </row>
    <row r="3" spans="1:6" ht="18" x14ac:dyDescent="0.25">
      <c r="A3" s="322" t="s">
        <v>63</v>
      </c>
      <c r="B3" s="322"/>
      <c r="C3" s="322"/>
      <c r="D3" s="322"/>
      <c r="E3" s="322"/>
      <c r="F3" s="2"/>
    </row>
    <row r="4" spans="1:6" ht="18" x14ac:dyDescent="0.25">
      <c r="A4" s="1"/>
      <c r="B4" s="1"/>
      <c r="C4" s="2"/>
      <c r="D4" s="2"/>
    </row>
    <row r="5" spans="1:6" ht="18.75" thickBot="1" x14ac:dyDescent="0.3">
      <c r="A5" s="3"/>
      <c r="B5" s="1"/>
      <c r="C5" s="323" t="s">
        <v>41</v>
      </c>
      <c r="D5" s="324"/>
      <c r="E5" s="324"/>
      <c r="F5" s="17"/>
    </row>
    <row r="6" spans="1:6" ht="18" x14ac:dyDescent="0.25">
      <c r="A6" s="3"/>
      <c r="B6" s="5" t="s">
        <v>1</v>
      </c>
      <c r="C6" s="16"/>
      <c r="D6" s="14" t="s">
        <v>39</v>
      </c>
      <c r="E6" s="22" t="s">
        <v>20</v>
      </c>
      <c r="F6" s="15"/>
    </row>
    <row r="7" spans="1:6" x14ac:dyDescent="0.2">
      <c r="C7" s="6"/>
      <c r="D7" s="7"/>
      <c r="E7" s="21"/>
    </row>
    <row r="8" spans="1:6" x14ac:dyDescent="0.2">
      <c r="A8" s="40" t="s">
        <v>2</v>
      </c>
      <c r="B8" s="41" t="s">
        <v>64</v>
      </c>
      <c r="C8" s="38"/>
      <c r="D8" s="42">
        <f>SUM(D9:D18)</f>
        <v>0</v>
      </c>
      <c r="E8" s="194" t="e">
        <f>+D8/D36</f>
        <v>#DIV/0!</v>
      </c>
    </row>
    <row r="9" spans="1:6" x14ac:dyDescent="0.2">
      <c r="A9" s="37"/>
      <c r="B9" s="51" t="s">
        <v>65</v>
      </c>
      <c r="C9" s="38"/>
      <c r="D9" s="195"/>
      <c r="E9" s="196"/>
    </row>
    <row r="10" spans="1:6" x14ac:dyDescent="0.2">
      <c r="A10" s="37"/>
      <c r="B10" s="51" t="s">
        <v>65</v>
      </c>
      <c r="C10" s="38"/>
      <c r="D10" s="197"/>
      <c r="E10" s="196"/>
    </row>
    <row r="11" spans="1:6" x14ac:dyDescent="0.2">
      <c r="A11" s="37"/>
      <c r="B11" s="51" t="s">
        <v>65</v>
      </c>
      <c r="C11" s="38"/>
      <c r="D11" s="197"/>
      <c r="E11" s="196"/>
    </row>
    <row r="12" spans="1:6" x14ac:dyDescent="0.2">
      <c r="A12" s="37"/>
      <c r="B12" s="51" t="s">
        <v>65</v>
      </c>
      <c r="C12" s="38"/>
      <c r="D12" s="197"/>
      <c r="E12" s="196"/>
    </row>
    <row r="13" spans="1:6" x14ac:dyDescent="0.2">
      <c r="A13" s="37"/>
      <c r="B13" s="51" t="s">
        <v>65</v>
      </c>
      <c r="C13" s="38"/>
      <c r="D13" s="197"/>
      <c r="E13" s="196"/>
    </row>
    <row r="14" spans="1:6" x14ac:dyDescent="0.2">
      <c r="A14" s="37"/>
      <c r="B14" s="51" t="s">
        <v>65</v>
      </c>
      <c r="C14" s="38"/>
      <c r="D14" s="197"/>
      <c r="E14" s="196"/>
    </row>
    <row r="15" spans="1:6" x14ac:dyDescent="0.2">
      <c r="A15" s="37"/>
      <c r="B15" s="51" t="s">
        <v>65</v>
      </c>
      <c r="C15" s="38"/>
      <c r="D15" s="197"/>
      <c r="E15" s="196"/>
    </row>
    <row r="16" spans="1:6" x14ac:dyDescent="0.2">
      <c r="A16" s="37"/>
      <c r="B16" s="51" t="s">
        <v>65</v>
      </c>
      <c r="C16" s="38"/>
      <c r="D16" s="197"/>
      <c r="E16" s="196"/>
    </row>
    <row r="17" spans="1:10" x14ac:dyDescent="0.2">
      <c r="A17" s="37"/>
      <c r="B17" s="51" t="s">
        <v>65</v>
      </c>
      <c r="C17" s="38"/>
      <c r="D17" s="197"/>
      <c r="E17" s="196"/>
    </row>
    <row r="18" spans="1:10" x14ac:dyDescent="0.2">
      <c r="A18" s="37"/>
      <c r="B18" s="51" t="s">
        <v>65</v>
      </c>
      <c r="C18" s="38"/>
      <c r="D18" s="198"/>
      <c r="E18" s="196"/>
    </row>
    <row r="19" spans="1:10" x14ac:dyDescent="0.2">
      <c r="A19" s="37"/>
      <c r="B19" s="37"/>
      <c r="C19" s="38"/>
      <c r="D19" s="44"/>
      <c r="E19" s="196"/>
    </row>
    <row r="20" spans="1:10" x14ac:dyDescent="0.2">
      <c r="A20" s="40" t="s">
        <v>4</v>
      </c>
      <c r="B20" s="41" t="s">
        <v>66</v>
      </c>
      <c r="C20" s="38"/>
      <c r="D20" s="45">
        <f>SUM(D21:D25)</f>
        <v>0</v>
      </c>
      <c r="E20" s="194" t="e">
        <f>+D20/D36</f>
        <v>#DIV/0!</v>
      </c>
      <c r="H20" s="8"/>
      <c r="I20" s="9"/>
      <c r="J20" s="7"/>
    </row>
    <row r="21" spans="1:10" s="12" customFormat="1" x14ac:dyDescent="0.2">
      <c r="A21" s="49"/>
      <c r="B21" s="51" t="s">
        <v>65</v>
      </c>
      <c r="C21" s="47"/>
      <c r="D21" s="199"/>
      <c r="E21" s="200"/>
      <c r="H21" s="18"/>
      <c r="I21" s="19"/>
      <c r="J21" s="20"/>
    </row>
    <row r="22" spans="1:10" s="12" customFormat="1" x14ac:dyDescent="0.2">
      <c r="A22" s="49"/>
      <c r="B22" s="51" t="s">
        <v>65</v>
      </c>
      <c r="C22" s="47"/>
      <c r="D22" s="201"/>
      <c r="E22" s="200"/>
      <c r="H22" s="18"/>
      <c r="I22" s="19"/>
      <c r="J22" s="20"/>
    </row>
    <row r="23" spans="1:10" s="12" customFormat="1" x14ac:dyDescent="0.2">
      <c r="A23" s="49"/>
      <c r="B23" s="51" t="s">
        <v>65</v>
      </c>
      <c r="C23" s="47"/>
      <c r="D23" s="201"/>
      <c r="E23" s="200"/>
      <c r="H23" s="18"/>
      <c r="I23" s="19"/>
      <c r="J23" s="20"/>
    </row>
    <row r="24" spans="1:10" s="12" customFormat="1" x14ac:dyDescent="0.2">
      <c r="A24" s="49"/>
      <c r="B24" s="51" t="s">
        <v>65</v>
      </c>
      <c r="C24" s="47"/>
      <c r="D24" s="201"/>
      <c r="E24" s="200"/>
      <c r="H24" s="18"/>
      <c r="I24" s="19"/>
      <c r="J24" s="20"/>
    </row>
    <row r="25" spans="1:10" s="12" customFormat="1" x14ac:dyDescent="0.2">
      <c r="A25" s="49"/>
      <c r="B25" s="51" t="s">
        <v>65</v>
      </c>
      <c r="C25" s="47"/>
      <c r="D25" s="202"/>
      <c r="E25" s="200"/>
      <c r="H25" s="18"/>
      <c r="I25" s="19"/>
      <c r="J25" s="20"/>
    </row>
    <row r="26" spans="1:10" s="12" customFormat="1" ht="10.15" customHeight="1" x14ac:dyDescent="0.2">
      <c r="A26" s="49"/>
      <c r="B26" s="43"/>
      <c r="C26" s="47"/>
      <c r="D26" s="52"/>
      <c r="E26" s="200"/>
      <c r="H26" s="18"/>
      <c r="I26" s="19"/>
      <c r="J26" s="20"/>
    </row>
    <row r="27" spans="1:10" x14ac:dyDescent="0.2">
      <c r="A27" s="40" t="s">
        <v>5</v>
      </c>
      <c r="B27" s="41" t="s">
        <v>58</v>
      </c>
      <c r="C27" s="48"/>
      <c r="D27" s="45">
        <f>SUM(D28:D34)</f>
        <v>0</v>
      </c>
      <c r="E27" s="46" t="e">
        <f>D27/D36</f>
        <v>#DIV/0!</v>
      </c>
    </row>
    <row r="28" spans="1:10" x14ac:dyDescent="0.2">
      <c r="A28" s="49"/>
      <c r="B28" s="43" t="s">
        <v>14</v>
      </c>
      <c r="C28" s="48"/>
      <c r="D28" s="195"/>
      <c r="E28" s="50"/>
    </row>
    <row r="29" spans="1:10" x14ac:dyDescent="0.2">
      <c r="A29" s="49"/>
      <c r="B29" s="43" t="s">
        <v>15</v>
      </c>
      <c r="C29" s="48"/>
      <c r="D29" s="203"/>
      <c r="E29" s="50"/>
    </row>
    <row r="30" spans="1:10" x14ac:dyDescent="0.2">
      <c r="A30" s="49"/>
      <c r="B30" s="43" t="s">
        <v>38</v>
      </c>
      <c r="C30" s="48"/>
      <c r="D30" s="197"/>
      <c r="E30" s="50"/>
    </row>
    <row r="31" spans="1:10" x14ac:dyDescent="0.2">
      <c r="A31" s="49"/>
      <c r="B31" s="43" t="s">
        <v>67</v>
      </c>
      <c r="C31" s="48"/>
      <c r="D31" s="197"/>
      <c r="E31" s="50"/>
    </row>
    <row r="32" spans="1:10" x14ac:dyDescent="0.2">
      <c r="A32" s="49"/>
      <c r="B32" s="43" t="s">
        <v>68</v>
      </c>
      <c r="C32" s="48"/>
      <c r="D32" s="203"/>
      <c r="E32" s="50"/>
    </row>
    <row r="33" spans="1:6" x14ac:dyDescent="0.2">
      <c r="A33" s="49"/>
      <c r="B33" s="51" t="s">
        <v>61</v>
      </c>
      <c r="C33" s="48"/>
      <c r="D33" s="197"/>
      <c r="E33" s="50"/>
    </row>
    <row r="34" spans="1:6" x14ac:dyDescent="0.2">
      <c r="A34" s="49"/>
      <c r="B34" s="51" t="s">
        <v>61</v>
      </c>
      <c r="C34" s="48"/>
      <c r="D34" s="198"/>
      <c r="E34" s="50"/>
    </row>
    <row r="35" spans="1:6" ht="13.5" thickBot="1" x14ac:dyDescent="0.25">
      <c r="A35" s="49"/>
      <c r="B35" s="43"/>
      <c r="C35" s="48"/>
      <c r="D35" s="52"/>
      <c r="E35" s="50"/>
    </row>
    <row r="36" spans="1:6" s="4" customFormat="1" ht="13.5" thickBot="1" x14ac:dyDescent="0.25">
      <c r="A36" s="204" t="s">
        <v>20</v>
      </c>
      <c r="B36" s="204" t="s">
        <v>16</v>
      </c>
      <c r="C36" s="205"/>
      <c r="D36" s="27">
        <f>D8+D20+D27</f>
        <v>0</v>
      </c>
      <c r="E36" s="206" t="e">
        <f>SUM(E8:E35)</f>
        <v>#DIV/0!</v>
      </c>
    </row>
    <row r="37" spans="1:6" ht="13.5" thickBot="1" x14ac:dyDescent="0.25">
      <c r="A37" s="37"/>
      <c r="B37" s="37"/>
      <c r="C37" s="53"/>
      <c r="D37" s="55"/>
      <c r="E37" s="54"/>
    </row>
    <row r="38" spans="1:6" x14ac:dyDescent="0.2">
      <c r="A38" s="37"/>
      <c r="B38" s="37"/>
      <c r="C38" s="37"/>
      <c r="D38" s="207"/>
      <c r="E38" s="37"/>
    </row>
    <row r="39" spans="1:6" x14ac:dyDescent="0.2">
      <c r="A39" s="39"/>
      <c r="B39" s="39"/>
      <c r="C39" s="39"/>
      <c r="D39" s="39"/>
      <c r="E39" s="39"/>
      <c r="F39" s="7"/>
    </row>
    <row r="40" spans="1:6" x14ac:dyDescent="0.2">
      <c r="A40" s="37"/>
      <c r="B40" s="37"/>
      <c r="C40" s="37"/>
      <c r="D40" s="37"/>
      <c r="E40" s="37"/>
    </row>
    <row r="41" spans="1:6" x14ac:dyDescent="0.2">
      <c r="A41" s="37"/>
      <c r="B41" s="37"/>
      <c r="C41" s="37"/>
      <c r="D41" s="37"/>
      <c r="E41" s="37"/>
    </row>
    <row r="42" spans="1:6" x14ac:dyDescent="0.2">
      <c r="A42" s="37"/>
      <c r="B42" s="37"/>
      <c r="C42" s="37"/>
      <c r="D42" s="37"/>
      <c r="E42" s="37"/>
    </row>
    <row r="43" spans="1:6" x14ac:dyDescent="0.2">
      <c r="A43" s="37"/>
      <c r="B43" s="37"/>
      <c r="C43" s="37"/>
      <c r="D43" s="37"/>
      <c r="E43" s="37"/>
    </row>
    <row r="44" spans="1:6" x14ac:dyDescent="0.2">
      <c r="A44" s="37"/>
      <c r="B44" s="37"/>
      <c r="C44" s="37"/>
      <c r="D44" s="37"/>
      <c r="E44" s="37"/>
    </row>
    <row r="45" spans="1:6" x14ac:dyDescent="0.2">
      <c r="A45" s="37"/>
      <c r="B45" s="37"/>
      <c r="C45" s="37"/>
      <c r="D45" s="37"/>
      <c r="E45" s="37"/>
    </row>
    <row r="46" spans="1:6" x14ac:dyDescent="0.2">
      <c r="A46" s="37"/>
      <c r="B46" s="37"/>
      <c r="C46" s="37"/>
      <c r="D46" s="37"/>
      <c r="E46" s="37"/>
    </row>
    <row r="47" spans="1:6" x14ac:dyDescent="0.2">
      <c r="A47" s="37"/>
      <c r="B47" s="37"/>
      <c r="C47" s="37"/>
      <c r="D47" s="37"/>
      <c r="E47" s="37"/>
    </row>
    <row r="48" spans="1:6" x14ac:dyDescent="0.2">
      <c r="A48" s="37"/>
      <c r="B48" s="37"/>
      <c r="C48" s="37"/>
      <c r="D48" s="37"/>
      <c r="E48" s="37"/>
    </row>
    <row r="49" spans="1:5" x14ac:dyDescent="0.2">
      <c r="A49" s="37"/>
      <c r="B49" s="37"/>
      <c r="C49" s="37"/>
      <c r="D49" s="37"/>
      <c r="E49" s="37"/>
    </row>
    <row r="50" spans="1:5" x14ac:dyDescent="0.2">
      <c r="A50" s="37"/>
      <c r="B50" s="37"/>
      <c r="C50" s="37"/>
      <c r="D50" s="37"/>
      <c r="E50" s="37"/>
    </row>
    <row r="51" spans="1:5" x14ac:dyDescent="0.2">
      <c r="A51" s="37"/>
      <c r="B51" s="37"/>
      <c r="C51" s="37"/>
      <c r="D51" s="37"/>
      <c r="E51" s="37"/>
    </row>
    <row r="76" spans="2:4" x14ac:dyDescent="0.2">
      <c r="B76" s="10" t="s">
        <v>21</v>
      </c>
      <c r="D76" s="11" t="e">
        <f>D8+#REF!+#REF!+#REF!+#REF!+#REF!+(SUM(D21:D25))</f>
        <v>#REF!</v>
      </c>
    </row>
  </sheetData>
  <mergeCells count="4">
    <mergeCell ref="A1:E1"/>
    <mergeCell ref="A2:E2"/>
    <mergeCell ref="A3:E3"/>
    <mergeCell ref="C5:E5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1F65493E5944DAC5F978F3175CBA9" ma:contentTypeVersion="0" ma:contentTypeDescription="Create a new document." ma:contentTypeScope="" ma:versionID="4f7d538ceb0ab6ef31879c7b431ca3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10D1B5-8356-421E-AD74-053492D6A5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29FC16-F169-4D96-9D29-E70C89E99F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AE7D2-86B1-44B7-A614-FB03CF9D394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2</vt:lpstr>
      <vt:lpstr>Form 3</vt:lpstr>
      <vt:lpstr>Surplus Utilisation</vt:lpstr>
      <vt:lpstr>'Form 2'!Print_Area</vt:lpstr>
      <vt:lpstr>'Form 3'!Print_Area</vt:lpstr>
    </vt:vector>
  </TitlesOfParts>
  <Company>City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CoCT</dc:creator>
  <cp:lastModifiedBy>Neil McMurray</cp:lastModifiedBy>
  <cp:lastPrinted>2016-07-29T05:56:44Z</cp:lastPrinted>
  <dcterms:created xsi:type="dcterms:W3CDTF">2007-11-21T08:09:31Z</dcterms:created>
  <dcterms:modified xsi:type="dcterms:W3CDTF">2016-10-25T12:53:04Z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0x0101006321F65493E5944DAC5F978F3175CBA9</vt:lpwstr>
  </property>
</Properties>
</file>